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\Desktop\"/>
    </mc:Choice>
  </mc:AlternateContent>
  <xr:revisionPtr revIDLastSave="0" documentId="13_ncr:1_{F1A73591-5FCF-468F-A5A5-AB96F95F8410}" xr6:coauthVersionLast="47" xr6:coauthVersionMax="47" xr10:uidLastSave="{00000000-0000-0000-0000-000000000000}"/>
  <bookViews>
    <workbookView xWindow="-28920" yWindow="-795" windowWidth="29040" windowHeight="15720" tabRatio="500" xr2:uid="{00000000-000D-0000-FFFF-FFFF00000000}"/>
  </bookViews>
  <sheets>
    <sheet name="COMISSIONADOS" sheetId="1" r:id="rId1"/>
    <sheet name="QUADRO EFETIVOS" sheetId="2" r:id="rId2"/>
    <sheet name="QUADRO MAGISTÉRIO" sheetId="3" r:id="rId3"/>
    <sheet name="OUTROS QUADRO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3" i="4" l="1"/>
  <c r="E42" i="4"/>
  <c r="N41" i="4"/>
  <c r="O41" i="4" s="1"/>
  <c r="M41" i="4"/>
  <c r="E41" i="4"/>
  <c r="N40" i="4"/>
  <c r="O40" i="4" s="1"/>
  <c r="M40" i="4"/>
  <c r="E40" i="4"/>
  <c r="O39" i="4"/>
  <c r="N39" i="4"/>
  <c r="M39" i="4"/>
  <c r="E39" i="4"/>
  <c r="N38" i="4"/>
  <c r="O38" i="4" s="1"/>
  <c r="M38" i="4"/>
  <c r="E38" i="4"/>
  <c r="N37" i="4"/>
  <c r="O37" i="4" s="1"/>
  <c r="M37" i="4"/>
  <c r="E37" i="4"/>
  <c r="E36" i="4"/>
  <c r="E35" i="4"/>
  <c r="E33" i="4"/>
  <c r="M32" i="4"/>
  <c r="N32" i="4" s="1"/>
  <c r="O32" i="4" s="1"/>
  <c r="N31" i="4"/>
  <c r="O31" i="4" s="1"/>
  <c r="M31" i="4"/>
  <c r="M30" i="4"/>
  <c r="N30" i="4" s="1"/>
  <c r="O30" i="4" s="1"/>
  <c r="E30" i="4"/>
  <c r="O29" i="4"/>
  <c r="N29" i="4"/>
  <c r="M29" i="4"/>
  <c r="E29" i="4"/>
  <c r="M28" i="4"/>
  <c r="N28" i="4" s="1"/>
  <c r="O28" i="4" s="1"/>
  <c r="N27" i="4"/>
  <c r="O27" i="4" s="1"/>
  <c r="M27" i="4"/>
  <c r="M26" i="4"/>
  <c r="N26" i="4" s="1"/>
  <c r="O26" i="4" s="1"/>
  <c r="E26" i="4"/>
  <c r="E24" i="4"/>
  <c r="E23" i="4"/>
  <c r="E21" i="4"/>
  <c r="M20" i="4"/>
  <c r="M19" i="4"/>
  <c r="E19" i="4"/>
  <c r="M18" i="4"/>
  <c r="E18" i="4"/>
  <c r="M17" i="4"/>
  <c r="E17" i="4"/>
  <c r="D10" i="4"/>
  <c r="E10" i="4" s="1"/>
  <c r="F10" i="4" s="1"/>
  <c r="G10" i="4" s="1"/>
  <c r="H10" i="4" s="1"/>
  <c r="I10" i="4" s="1"/>
  <c r="J10" i="4" s="1"/>
  <c r="K10" i="4" s="1"/>
  <c r="L10" i="4" s="1"/>
  <c r="C10" i="4"/>
  <c r="D17" i="3"/>
  <c r="E17" i="3" s="1"/>
  <c r="F17" i="3" s="1"/>
  <c r="G17" i="3" s="1"/>
  <c r="H17" i="3" s="1"/>
  <c r="I17" i="3" s="1"/>
  <c r="J17" i="3" s="1"/>
  <c r="K17" i="3" s="1"/>
  <c r="L17" i="3" s="1"/>
  <c r="C17" i="3"/>
  <c r="C16" i="3"/>
  <c r="D16" i="3" s="1"/>
  <c r="E16" i="3" s="1"/>
  <c r="F16" i="3" s="1"/>
  <c r="G16" i="3" s="1"/>
  <c r="H16" i="3" s="1"/>
  <c r="I16" i="3" s="1"/>
  <c r="J16" i="3" s="1"/>
  <c r="K16" i="3" s="1"/>
  <c r="L16" i="3" s="1"/>
  <c r="C15" i="3"/>
  <c r="D15" i="3" s="1"/>
  <c r="E15" i="3" s="1"/>
  <c r="F15" i="3" s="1"/>
  <c r="G15" i="3" s="1"/>
  <c r="H15" i="3" s="1"/>
  <c r="I15" i="3" s="1"/>
  <c r="J15" i="3" s="1"/>
  <c r="K15" i="3" s="1"/>
  <c r="L15" i="3" s="1"/>
  <c r="D14" i="3"/>
  <c r="E14" i="3" s="1"/>
  <c r="F14" i="3" s="1"/>
  <c r="G14" i="3" s="1"/>
  <c r="H14" i="3" s="1"/>
  <c r="I14" i="3" s="1"/>
  <c r="J14" i="3" s="1"/>
  <c r="K14" i="3" s="1"/>
  <c r="L14" i="3" s="1"/>
  <c r="C14" i="3"/>
  <c r="C13" i="3"/>
  <c r="D13" i="3" s="1"/>
  <c r="E13" i="3" s="1"/>
  <c r="F13" i="3" s="1"/>
  <c r="G13" i="3" s="1"/>
  <c r="H13" i="3" s="1"/>
  <c r="I13" i="3" s="1"/>
  <c r="J13" i="3" s="1"/>
  <c r="K13" i="3" s="1"/>
  <c r="L13" i="3" s="1"/>
  <c r="D12" i="3"/>
  <c r="E12" i="3" s="1"/>
  <c r="F12" i="3" s="1"/>
  <c r="G12" i="3" s="1"/>
  <c r="H12" i="3" s="1"/>
  <c r="I12" i="3" s="1"/>
  <c r="J12" i="3" s="1"/>
  <c r="K12" i="3" s="1"/>
  <c r="L12" i="3" s="1"/>
  <c r="C12" i="3"/>
  <c r="D11" i="3"/>
  <c r="E11" i="3" s="1"/>
  <c r="F11" i="3" s="1"/>
  <c r="G11" i="3" s="1"/>
  <c r="H11" i="3" s="1"/>
  <c r="I11" i="3" s="1"/>
  <c r="J11" i="3" s="1"/>
  <c r="K11" i="3" s="1"/>
  <c r="L11" i="3" s="1"/>
  <c r="C11" i="3"/>
  <c r="C10" i="3"/>
  <c r="D10" i="3" s="1"/>
  <c r="E10" i="3" s="1"/>
  <c r="F10" i="3" s="1"/>
  <c r="G10" i="3" s="1"/>
  <c r="H10" i="3" s="1"/>
  <c r="I10" i="3" s="1"/>
  <c r="J10" i="3" s="1"/>
  <c r="K10" i="3" s="1"/>
  <c r="L10" i="3" s="1"/>
  <c r="C9" i="3"/>
  <c r="D9" i="3" s="1"/>
  <c r="E9" i="3" s="1"/>
  <c r="F9" i="3" s="1"/>
  <c r="G9" i="3" s="1"/>
  <c r="H9" i="3" s="1"/>
  <c r="I9" i="3" s="1"/>
  <c r="J9" i="3" s="1"/>
  <c r="K9" i="3" s="1"/>
  <c r="L9" i="3" s="1"/>
  <c r="J8" i="3"/>
  <c r="K8" i="3" s="1"/>
  <c r="L8" i="3" s="1"/>
  <c r="D8" i="3"/>
  <c r="E8" i="3" s="1"/>
  <c r="F8" i="3" s="1"/>
  <c r="G8" i="3" s="1"/>
  <c r="H8" i="3" s="1"/>
  <c r="I8" i="3" s="1"/>
  <c r="C8" i="3"/>
  <c r="B115" i="2"/>
  <c r="D110" i="2"/>
  <c r="D109" i="2"/>
  <c r="D108" i="2"/>
  <c r="D107" i="2"/>
  <c r="D106" i="2"/>
  <c r="D105" i="2"/>
  <c r="D99" i="2"/>
  <c r="E99" i="2" s="1"/>
  <c r="F99" i="2" s="1"/>
  <c r="G99" i="2" s="1"/>
  <c r="H99" i="2" s="1"/>
  <c r="I99" i="2" s="1"/>
  <c r="J99" i="2" s="1"/>
  <c r="K99" i="2" s="1"/>
  <c r="L99" i="2" s="1"/>
  <c r="C99" i="2"/>
  <c r="G98" i="2"/>
  <c r="H98" i="2" s="1"/>
  <c r="I98" i="2" s="1"/>
  <c r="J98" i="2" s="1"/>
  <c r="K98" i="2" s="1"/>
  <c r="L98" i="2" s="1"/>
  <c r="C98" i="2"/>
  <c r="D98" i="2" s="1"/>
  <c r="E98" i="2" s="1"/>
  <c r="F98" i="2" s="1"/>
  <c r="E97" i="2"/>
  <c r="F97" i="2" s="1"/>
  <c r="G97" i="2" s="1"/>
  <c r="H97" i="2" s="1"/>
  <c r="I97" i="2" s="1"/>
  <c r="J97" i="2" s="1"/>
  <c r="K97" i="2" s="1"/>
  <c r="L97" i="2" s="1"/>
  <c r="D97" i="2"/>
  <c r="C97" i="2"/>
  <c r="C95" i="2"/>
  <c r="D95" i="2" s="1"/>
  <c r="E95" i="2" s="1"/>
  <c r="F95" i="2" s="1"/>
  <c r="G95" i="2" s="1"/>
  <c r="H95" i="2" s="1"/>
  <c r="I95" i="2" s="1"/>
  <c r="J95" i="2" s="1"/>
  <c r="K95" i="2" s="1"/>
  <c r="L95" i="2" s="1"/>
  <c r="C94" i="2"/>
  <c r="D94" i="2" s="1"/>
  <c r="E94" i="2" s="1"/>
  <c r="F94" i="2" s="1"/>
  <c r="G94" i="2" s="1"/>
  <c r="H94" i="2" s="1"/>
  <c r="I94" i="2" s="1"/>
  <c r="J94" i="2" s="1"/>
  <c r="K94" i="2" s="1"/>
  <c r="L94" i="2" s="1"/>
  <c r="C92" i="2"/>
  <c r="D92" i="2" s="1"/>
  <c r="E92" i="2" s="1"/>
  <c r="F92" i="2" s="1"/>
  <c r="G92" i="2" s="1"/>
  <c r="H92" i="2" s="1"/>
  <c r="I92" i="2" s="1"/>
  <c r="J92" i="2" s="1"/>
  <c r="K92" i="2" s="1"/>
  <c r="L92" i="2" s="1"/>
  <c r="C91" i="2"/>
  <c r="D91" i="2" s="1"/>
  <c r="E91" i="2" s="1"/>
  <c r="F91" i="2" s="1"/>
  <c r="G91" i="2" s="1"/>
  <c r="H91" i="2" s="1"/>
  <c r="I91" i="2" s="1"/>
  <c r="J91" i="2" s="1"/>
  <c r="K91" i="2" s="1"/>
  <c r="L91" i="2" s="1"/>
  <c r="C90" i="2"/>
  <c r="D90" i="2" s="1"/>
  <c r="E90" i="2" s="1"/>
  <c r="F90" i="2" s="1"/>
  <c r="G90" i="2" s="1"/>
  <c r="H90" i="2" s="1"/>
  <c r="I90" i="2" s="1"/>
  <c r="J90" i="2" s="1"/>
  <c r="K90" i="2" s="1"/>
  <c r="L90" i="2" s="1"/>
  <c r="E89" i="2"/>
  <c r="F89" i="2" s="1"/>
  <c r="G89" i="2" s="1"/>
  <c r="H89" i="2" s="1"/>
  <c r="I89" i="2" s="1"/>
  <c r="J89" i="2" s="1"/>
  <c r="K89" i="2" s="1"/>
  <c r="L89" i="2" s="1"/>
  <c r="D89" i="2"/>
  <c r="C89" i="2"/>
  <c r="C88" i="2"/>
  <c r="D88" i="2" s="1"/>
  <c r="E88" i="2" s="1"/>
  <c r="F88" i="2" s="1"/>
  <c r="G88" i="2" s="1"/>
  <c r="H88" i="2" s="1"/>
  <c r="I88" i="2" s="1"/>
  <c r="J88" i="2" s="1"/>
  <c r="K88" i="2" s="1"/>
  <c r="L88" i="2" s="1"/>
  <c r="G86" i="2"/>
  <c r="H86" i="2" s="1"/>
  <c r="I86" i="2" s="1"/>
  <c r="J86" i="2" s="1"/>
  <c r="K86" i="2" s="1"/>
  <c r="L86" i="2" s="1"/>
  <c r="C86" i="2"/>
  <c r="D86" i="2" s="1"/>
  <c r="E86" i="2" s="1"/>
  <c r="F86" i="2" s="1"/>
  <c r="C85" i="2"/>
  <c r="D85" i="2" s="1"/>
  <c r="E85" i="2" s="1"/>
  <c r="F85" i="2" s="1"/>
  <c r="G85" i="2" s="1"/>
  <c r="H85" i="2" s="1"/>
  <c r="I85" i="2" s="1"/>
  <c r="J85" i="2" s="1"/>
  <c r="K85" i="2" s="1"/>
  <c r="L85" i="2" s="1"/>
  <c r="C73" i="2"/>
  <c r="E72" i="2"/>
  <c r="F72" i="2" s="1"/>
  <c r="G72" i="2" s="1"/>
  <c r="H72" i="2" s="1"/>
  <c r="I72" i="2" s="1"/>
  <c r="J72" i="2" s="1"/>
  <c r="K72" i="2" s="1"/>
  <c r="L72" i="2" s="1"/>
  <c r="D72" i="2"/>
  <c r="C72" i="2"/>
  <c r="D71" i="2"/>
  <c r="E71" i="2" s="1"/>
  <c r="F71" i="2" s="1"/>
  <c r="G71" i="2" s="1"/>
  <c r="H71" i="2" s="1"/>
  <c r="I71" i="2" s="1"/>
  <c r="J71" i="2" s="1"/>
  <c r="K71" i="2" s="1"/>
  <c r="L71" i="2" s="1"/>
  <c r="E70" i="2"/>
  <c r="F70" i="2" s="1"/>
  <c r="G70" i="2" s="1"/>
  <c r="H70" i="2" s="1"/>
  <c r="I70" i="2" s="1"/>
  <c r="J70" i="2" s="1"/>
  <c r="K70" i="2" s="1"/>
  <c r="L70" i="2" s="1"/>
  <c r="D70" i="2"/>
  <c r="C70" i="2"/>
  <c r="C69" i="2"/>
  <c r="D69" i="2" s="1"/>
  <c r="E69" i="2" s="1"/>
  <c r="F69" i="2" s="1"/>
  <c r="G69" i="2" s="1"/>
  <c r="H69" i="2" s="1"/>
  <c r="I69" i="2" s="1"/>
  <c r="J69" i="2" s="1"/>
  <c r="K69" i="2" s="1"/>
  <c r="L69" i="2" s="1"/>
  <c r="G68" i="2"/>
  <c r="H68" i="2" s="1"/>
  <c r="I68" i="2" s="1"/>
  <c r="J68" i="2" s="1"/>
  <c r="K68" i="2" s="1"/>
  <c r="L68" i="2" s="1"/>
  <c r="C68" i="2"/>
  <c r="D68" i="2" s="1"/>
  <c r="E68" i="2" s="1"/>
  <c r="F68" i="2" s="1"/>
  <c r="C67" i="2"/>
  <c r="D67" i="2" s="1"/>
  <c r="E67" i="2" s="1"/>
  <c r="F67" i="2" s="1"/>
  <c r="G67" i="2" s="1"/>
  <c r="H67" i="2" s="1"/>
  <c r="I67" i="2" s="1"/>
  <c r="J67" i="2" s="1"/>
  <c r="K67" i="2" s="1"/>
  <c r="L67" i="2" s="1"/>
  <c r="C66" i="2"/>
  <c r="D66" i="2" s="1"/>
  <c r="E66" i="2" s="1"/>
  <c r="F66" i="2" s="1"/>
  <c r="G66" i="2" s="1"/>
  <c r="H66" i="2" s="1"/>
  <c r="I66" i="2" s="1"/>
  <c r="J66" i="2" s="1"/>
  <c r="K66" i="2" s="1"/>
  <c r="L66" i="2" s="1"/>
  <c r="C65" i="2"/>
  <c r="D65" i="2" s="1"/>
  <c r="E65" i="2" s="1"/>
  <c r="F65" i="2" s="1"/>
  <c r="G65" i="2" s="1"/>
  <c r="H65" i="2" s="1"/>
  <c r="I65" i="2" s="1"/>
  <c r="J65" i="2" s="1"/>
  <c r="K65" i="2" s="1"/>
  <c r="L65" i="2" s="1"/>
  <c r="E64" i="2"/>
  <c r="F64" i="2" s="1"/>
  <c r="G64" i="2" s="1"/>
  <c r="H64" i="2" s="1"/>
  <c r="I64" i="2" s="1"/>
  <c r="J64" i="2" s="1"/>
  <c r="K64" i="2" s="1"/>
  <c r="L64" i="2" s="1"/>
  <c r="D64" i="2"/>
  <c r="C64" i="2"/>
  <c r="C62" i="2"/>
  <c r="D62" i="2" s="1"/>
  <c r="E62" i="2" s="1"/>
  <c r="F62" i="2" s="1"/>
  <c r="G62" i="2" s="1"/>
  <c r="H62" i="2" s="1"/>
  <c r="I62" i="2" s="1"/>
  <c r="J62" i="2" s="1"/>
  <c r="K62" i="2" s="1"/>
  <c r="L62" i="2" s="1"/>
  <c r="G60" i="2"/>
  <c r="H60" i="2" s="1"/>
  <c r="I60" i="2" s="1"/>
  <c r="J60" i="2" s="1"/>
  <c r="K60" i="2" s="1"/>
  <c r="L60" i="2" s="1"/>
  <c r="C60" i="2"/>
  <c r="D60" i="2" s="1"/>
  <c r="E60" i="2" s="1"/>
  <c r="F60" i="2" s="1"/>
  <c r="C58" i="2"/>
  <c r="D58" i="2" s="1"/>
  <c r="E58" i="2" s="1"/>
  <c r="F58" i="2" s="1"/>
  <c r="G58" i="2" s="1"/>
  <c r="H58" i="2" s="1"/>
  <c r="I58" i="2" s="1"/>
  <c r="J58" i="2" s="1"/>
  <c r="K58" i="2" s="1"/>
  <c r="L58" i="2" s="1"/>
  <c r="C56" i="2"/>
  <c r="D56" i="2" s="1"/>
  <c r="E56" i="2" s="1"/>
  <c r="F56" i="2" s="1"/>
  <c r="G56" i="2" s="1"/>
  <c r="H56" i="2" s="1"/>
  <c r="I56" i="2" s="1"/>
  <c r="J56" i="2" s="1"/>
  <c r="K56" i="2" s="1"/>
  <c r="L56" i="2" s="1"/>
  <c r="C52" i="2"/>
  <c r="D52" i="2" s="1"/>
  <c r="E52" i="2" s="1"/>
  <c r="F52" i="2" s="1"/>
  <c r="G52" i="2" s="1"/>
  <c r="H52" i="2" s="1"/>
  <c r="I52" i="2" s="1"/>
  <c r="J52" i="2" s="1"/>
  <c r="K52" i="2" s="1"/>
  <c r="L52" i="2" s="1"/>
  <c r="E51" i="2"/>
  <c r="F51" i="2" s="1"/>
  <c r="G51" i="2" s="1"/>
  <c r="H51" i="2" s="1"/>
  <c r="I51" i="2" s="1"/>
  <c r="J51" i="2" s="1"/>
  <c r="K51" i="2" s="1"/>
  <c r="L51" i="2" s="1"/>
  <c r="D51" i="2"/>
  <c r="C51" i="2"/>
  <c r="C46" i="2"/>
  <c r="D46" i="2" s="1"/>
  <c r="E46" i="2" s="1"/>
  <c r="F46" i="2" s="1"/>
  <c r="G46" i="2" s="1"/>
  <c r="H46" i="2" s="1"/>
  <c r="I46" i="2" s="1"/>
  <c r="J46" i="2" s="1"/>
  <c r="K46" i="2" s="1"/>
  <c r="L46" i="2" s="1"/>
  <c r="C36" i="2"/>
  <c r="O8" i="2" s="1"/>
  <c r="C31" i="2"/>
  <c r="D31" i="2" s="1"/>
  <c r="E31" i="2" s="1"/>
  <c r="F31" i="2" s="1"/>
  <c r="G31" i="2" s="1"/>
  <c r="H31" i="2" s="1"/>
  <c r="I31" i="2" s="1"/>
  <c r="J31" i="2" s="1"/>
  <c r="K31" i="2" s="1"/>
  <c r="L31" i="2" s="1"/>
  <c r="C27" i="2"/>
  <c r="D27" i="2" s="1"/>
  <c r="E27" i="2" s="1"/>
  <c r="F27" i="2" s="1"/>
  <c r="G27" i="2" s="1"/>
  <c r="H27" i="2" s="1"/>
  <c r="I27" i="2" s="1"/>
  <c r="J27" i="2" s="1"/>
  <c r="K27" i="2" s="1"/>
  <c r="L27" i="2" s="1"/>
  <c r="G23" i="2"/>
  <c r="H23" i="2" s="1"/>
  <c r="I23" i="2" s="1"/>
  <c r="J23" i="2" s="1"/>
  <c r="K23" i="2" s="1"/>
  <c r="L23" i="2" s="1"/>
  <c r="C23" i="2"/>
  <c r="D23" i="2" s="1"/>
  <c r="E23" i="2" s="1"/>
  <c r="F23" i="2" s="1"/>
  <c r="E21" i="2"/>
  <c r="F21" i="2" s="1"/>
  <c r="G21" i="2" s="1"/>
  <c r="H21" i="2" s="1"/>
  <c r="I21" i="2" s="1"/>
  <c r="J21" i="2" s="1"/>
  <c r="K21" i="2" s="1"/>
  <c r="L21" i="2" s="1"/>
  <c r="D21" i="2"/>
  <c r="C21" i="2"/>
  <c r="C17" i="2"/>
  <c r="D17" i="2" s="1"/>
  <c r="E17" i="2" s="1"/>
  <c r="F17" i="2" s="1"/>
  <c r="G17" i="2" s="1"/>
  <c r="H17" i="2" s="1"/>
  <c r="I17" i="2" s="1"/>
  <c r="J17" i="2" s="1"/>
  <c r="K17" i="2" s="1"/>
  <c r="L17" i="2" s="1"/>
  <c r="O11" i="2"/>
  <c r="P10" i="2"/>
  <c r="O10" i="2"/>
  <c r="C10" i="2"/>
  <c r="C15" i="2" s="1"/>
  <c r="D8" i="2"/>
  <c r="E8" i="2" s="1"/>
  <c r="F8" i="2" s="1"/>
  <c r="G8" i="2" s="1"/>
  <c r="H8" i="2" s="1"/>
  <c r="I8" i="2" s="1"/>
  <c r="J8" i="2" s="1"/>
  <c r="K8" i="2" s="1"/>
  <c r="L8" i="2" s="1"/>
  <c r="C8" i="2"/>
  <c r="D66" i="1"/>
  <c r="D65" i="1"/>
  <c r="D62" i="1"/>
  <c r="D61" i="1"/>
  <c r="D60" i="1"/>
  <c r="D55" i="1"/>
  <c r="D51" i="1"/>
  <c r="D50" i="1"/>
  <c r="D49" i="1"/>
  <c r="D48" i="1"/>
  <c r="D43" i="1"/>
  <c r="D42" i="1"/>
  <c r="D37" i="1"/>
  <c r="D36" i="1"/>
  <c r="D35" i="1"/>
  <c r="D34" i="1"/>
  <c r="D33" i="1"/>
  <c r="D32" i="1"/>
  <c r="D23" i="1"/>
  <c r="D22" i="1"/>
  <c r="D16" i="1"/>
  <c r="D15" i="1"/>
  <c r="D13" i="1"/>
  <c r="D10" i="1"/>
  <c r="D10" i="2" l="1"/>
  <c r="P8" i="2"/>
  <c r="P11" i="2" s="1"/>
  <c r="D36" i="2"/>
  <c r="E36" i="2" s="1"/>
  <c r="F36" i="2" s="1"/>
  <c r="G36" i="2" s="1"/>
  <c r="H36" i="2" s="1"/>
  <c r="I36" i="2" s="1"/>
  <c r="J36" i="2" s="1"/>
  <c r="K36" i="2" s="1"/>
  <c r="L36" i="2" s="1"/>
  <c r="E10" i="2" l="1"/>
  <c r="D15" i="2"/>
  <c r="E15" i="2" l="1"/>
  <c r="F10" i="2"/>
  <c r="F15" i="2" l="1"/>
  <c r="G10" i="2"/>
  <c r="H10" i="2" l="1"/>
  <c r="G15" i="2"/>
  <c r="H15" i="2" l="1"/>
  <c r="I10" i="2"/>
  <c r="I15" i="2" l="1"/>
  <c r="J10" i="2"/>
  <c r="J15" i="2" l="1"/>
  <c r="K10" i="2"/>
  <c r="K15" i="2" l="1"/>
  <c r="L10" i="2"/>
  <c r="L15" i="2" s="1"/>
</calcChain>
</file>

<file path=xl/sharedStrings.xml><?xml version="1.0" encoding="utf-8"?>
<sst xmlns="http://schemas.openxmlformats.org/spreadsheetml/2006/main" count="377" uniqueCount="263">
  <si>
    <t>PREFEITURA DE JUIZ DE FORA</t>
  </si>
  <si>
    <t>Secretaria de Recursos Humanos</t>
  </si>
  <si>
    <t>SSP / DRPP</t>
  </si>
  <si>
    <t>QUADRO ATIVO - COMISSIONADOS</t>
  </si>
  <si>
    <t>Último reajuste:</t>
  </si>
  <si>
    <t>Versão 1.0 – 04/2026</t>
  </si>
  <si>
    <t>I - DIREÇÃO SUPERIOR, DIREÇÃO EXECUTIVA E ASSESSORAMENTO</t>
  </si>
  <si>
    <t>PADRÃO</t>
  </si>
  <si>
    <t>CARGO</t>
  </si>
  <si>
    <t>VENCIMENTO</t>
  </si>
  <si>
    <t>CONTROLADOR GERAL DO MUNICÍPIO</t>
  </si>
  <si>
    <t>SECRETÁRIO</t>
  </si>
  <si>
    <t>PROCURADOR GERAL DO MUNICÍPIO</t>
  </si>
  <si>
    <t>SECRETÁRIO ADJUNTO</t>
  </si>
  <si>
    <t>PROCURADOR GERAL ADJUNTO</t>
  </si>
  <si>
    <t>DIRETOR - PRESIDENTE (JFPREV) ¹</t>
  </si>
  <si>
    <t>COMANDANTE DA GUARDA MUNICIPAL</t>
  </si>
  <si>
    <t>PRESIDENTE DA COMISSÃO DE LICITAÇÃO</t>
  </si>
  <si>
    <t>SUBSECRETÁRIO</t>
  </si>
  <si>
    <t>SUPERINTENDENTE (PROCON)</t>
  </si>
  <si>
    <t>DIRETOR DO MUSEU MARIANO PROCÓPIO</t>
  </si>
  <si>
    <t>DIRETOR DE GESTÃO PREVIDENCIÁRIA²</t>
  </si>
  <si>
    <t>DIRETOR GERAL HOSPITAL URGÊNCIA E EMERGÊNCIA</t>
  </si>
  <si>
    <t>GERENTE</t>
  </si>
  <si>
    <t>OUVIDOR GERAL DO MUNICÍPIO</t>
  </si>
  <si>
    <t>OUVIDOR (SMS)</t>
  </si>
  <si>
    <t>OUVIDOR DA GUARDA MUNICIPAL</t>
  </si>
  <si>
    <t>CORREGEDOR GERAL DO MUNICÍPIO</t>
  </si>
  <si>
    <t>SUBCOMANDANTE DA GUARDA MUNICIPAL</t>
  </si>
  <si>
    <t>CORREGEDOR DA GUARDA MUNICIPAL</t>
  </si>
  <si>
    <t>SECRETÁRIO EXECUTIVO DO CONSELHO MUNICIPAL DE SAÚDE</t>
  </si>
  <si>
    <t>SECRETÁRIO EXECUTIVO (SMS)</t>
  </si>
  <si>
    <t>ASSESSOR VI</t>
  </si>
  <si>
    <t>ASSESSOR V</t>
  </si>
  <si>
    <t>ASSESSOR IV</t>
  </si>
  <si>
    <t>ASSESSOR III</t>
  </si>
  <si>
    <t>ASSESSOR II</t>
  </si>
  <si>
    <t>Só indiretas</t>
  </si>
  <si>
    <t>ASSESSOR I</t>
  </si>
  <si>
    <t>ANO: 2026 - Mês de janeiro</t>
  </si>
  <si>
    <t>REAJUSTE:</t>
  </si>
  <si>
    <t>III - DIREÇÃO INTERMEDIÁRIA E CHEFIA                                                                                                                                                                III.1 - GRATIFICAÇÕES</t>
  </si>
  <si>
    <t>FUNÇÃO</t>
  </si>
  <si>
    <t>GRATIFICAÇÃO</t>
  </si>
  <si>
    <t>SUPERVISOR II</t>
  </si>
  <si>
    <t>SUPERVISOR I</t>
  </si>
  <si>
    <t>III.2 - VENCIMENTOS</t>
  </si>
  <si>
    <t>GRAT. OPCIONAL</t>
  </si>
  <si>
    <t>DIRETOR ESCOLAR</t>
  </si>
  <si>
    <t xml:space="preserve">VICE-DIRETOR ESCOLAR </t>
  </si>
  <si>
    <t>ENCARREGADO GERAL DE OBRAS I</t>
  </si>
  <si>
    <t>ENCARREGADO GERAL DE OBRAS II</t>
  </si>
  <si>
    <t>CONSELHEIRO TUTELAR</t>
  </si>
  <si>
    <t>LEI n°</t>
  </si>
  <si>
    <t>AGENTE DE CONTRATAÇÃO I</t>
  </si>
  <si>
    <t>AGENTE DE CONTRATAÇÃO II</t>
  </si>
  <si>
    <t>AGENTE DE CONTRATAÇÃO III</t>
  </si>
  <si>
    <t>PREFEITO*</t>
  </si>
  <si>
    <t>VICE-PREFEITO*</t>
  </si>
  <si>
    <t>TETO PARA RECEBIMENTO DO VALE ALIMENTAÇÃO</t>
  </si>
  <si>
    <t>NOVO VALOR DO VALE ALIMENTAÇÃO</t>
  </si>
  <si>
    <t>TABELA SALARIAL - PREFEITURA DE JUIZ DE FORA</t>
  </si>
  <si>
    <r>
      <rPr>
        <b/>
        <sz val="9"/>
        <color rgb="FF000000"/>
        <rFont val="Calibri"/>
        <charset val="1"/>
      </rPr>
      <t xml:space="preserve">QUADRO ATIVO - EFETIVOS </t>
    </r>
    <r>
      <rPr>
        <sz val="9"/>
        <color rgb="FF000000"/>
        <rFont val="Calibri"/>
        <charset val="1"/>
      </rPr>
      <t>(Exceto Magistério)</t>
    </r>
  </si>
  <si>
    <t>PISO DA ENFERMAGEM 2026</t>
  </si>
  <si>
    <t>CLASSE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</si>
  <si>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</si>
  <si>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</si>
  <si>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</si>
  <si>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</si>
  <si>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</si>
  <si>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</si>
  <si>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</si>
  <si>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</si>
  <si>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</si>
  <si>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</si>
  <si>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TNS</t>
  </si>
  <si>
    <t xml:space="preserve">AUX II </t>
  </si>
  <si>
    <t>AUX I</t>
  </si>
  <si>
    <t>AUXILIAR DE SERVIÇOS</t>
  </si>
  <si>
    <t>AUXILIAR OPERACIONAL</t>
  </si>
  <si>
    <t>AUXILIAR DE SAÚDE</t>
  </si>
  <si>
    <t>AUXILIAR DE ENFERMAGEM</t>
  </si>
  <si>
    <t>AUXILIAR DE LABORATÓRIO</t>
  </si>
  <si>
    <t>AUXILIAR DE RADIOLOGIA</t>
  </si>
  <si>
    <t>AUXILIAR DE ODONTOLOGIA</t>
  </si>
  <si>
    <t>AUXILIAR DE TOPOGRAFIA</t>
  </si>
  <si>
    <t>OFICIAL DE OBRAS I</t>
  </si>
  <si>
    <t>AGENTE DE ATENDIMENTO AO PÚBLICO I</t>
  </si>
  <si>
    <t>ASSISTENTE DE ADMINISTRAÇÃO I</t>
  </si>
  <si>
    <t>OFICIAL DE OBRAS II</t>
  </si>
  <si>
    <t>TOPOGRÁFO</t>
  </si>
  <si>
    <t>ASSISTENTE DE ADMINISTRAÇÃO II</t>
  </si>
  <si>
    <t>AUXILIAR DE BIBLIOTECA</t>
  </si>
  <si>
    <t>ENCARREGADO I</t>
  </si>
  <si>
    <t>MOTORISTA VEICULO LEVE I</t>
  </si>
  <si>
    <t>DIGITADOR (*)</t>
  </si>
  <si>
    <t>ASSISTENTE DE ADMINISTRAÇÃO III</t>
  </si>
  <si>
    <t>ENCARREGADO II</t>
  </si>
  <si>
    <t>MOTORISTA VEICULO LEVE II</t>
  </si>
  <si>
    <t>OFICIAL DE MECÂNICA LEVE I</t>
  </si>
  <si>
    <t>AGENTE DE ATENDIMENTO AO PUBLICO II</t>
  </si>
  <si>
    <t>MOTORISTA VEICULO PESADO I</t>
  </si>
  <si>
    <t>OPERADOR DE MAQUINAS I</t>
  </si>
  <si>
    <t>OFICIAL DE MECÂNICA LEVE II</t>
  </si>
  <si>
    <t>OFICIAL DE MECÂNICA PESADA I</t>
  </si>
  <si>
    <t>FISCAL DE POSTURAS MUNICIPAIS I</t>
  </si>
  <si>
    <t>TÉCNICO DE NÍVEL MÉDIO I</t>
  </si>
  <si>
    <t>ASSISTENTE DE ADMINISTRAÇÃO IV</t>
  </si>
  <si>
    <t>AUXILIAR DE ENFERMAGEM II</t>
  </si>
  <si>
    <t>FISCAL DE POSTURAS MUNICIPAIS II</t>
  </si>
  <si>
    <t>AGENTE DE TRANSPORTE E TRÂNSITO I</t>
  </si>
  <si>
    <t>OPERADOR DE TRÂNSITO</t>
  </si>
  <si>
    <t>AGENTE DE ATENDIMENTO AO PÚBLICO III</t>
  </si>
  <si>
    <t>OPERADOR DE MÁQUINAS II</t>
  </si>
  <si>
    <t>OFICIAL DE MECÂNICA PESADA II</t>
  </si>
  <si>
    <t>MOTORISTA VEICULO PESADO II</t>
  </si>
  <si>
    <t>TÉCNICO DE NÍVEL MÉDIO II</t>
  </si>
  <si>
    <t>AGENTE DE TRANSPORTE E TRÂNSITO II</t>
  </si>
  <si>
    <t>PROGRAMADOR</t>
  </si>
  <si>
    <t>FISCAL DE POSTURAS MUNICIPAIS III</t>
  </si>
  <si>
    <t>ASSISTENTE DE ADMINISTRAÇÃO V</t>
  </si>
  <si>
    <t>GUARDA MUNICIPAL I</t>
  </si>
  <si>
    <t>AGENTE DE TRANSPORTE E TRÂNSITO III</t>
  </si>
  <si>
    <t>ASSISTENTE DE ADMINISTRAÇÃO VI</t>
  </si>
  <si>
    <t>PROGRAMADOR II</t>
  </si>
  <si>
    <t>TÉCNICO DE NÍVEL MÉDIO III</t>
  </si>
  <si>
    <t>PROCURADOR MUNICIPAL I</t>
  </si>
  <si>
    <t>TÉCNICO DE NÍVEL SUPERIOR I</t>
  </si>
  <si>
    <t>PROCURADOR MUNICIPAL II</t>
  </si>
  <si>
    <t>TÉCNICO DE NÍVEL SUPERIOR II</t>
  </si>
  <si>
    <t>PROCURADOR MUNICIPAL III</t>
  </si>
  <si>
    <t>TÉCNICO DE NÍVEL SUPERIOR III</t>
  </si>
  <si>
    <t>AUDITOR FISCAL</t>
  </si>
  <si>
    <t>GUARDA MUNICIPAL II</t>
  </si>
  <si>
    <t>MÉDICO I / CIRURGIÃO-DENTISTA I (4 h) MÉDICO SAÚDE FAM e COMUNIDADE I</t>
  </si>
  <si>
    <t>GUARDA MUNICIPAL III</t>
  </si>
  <si>
    <t>MÉDICO II / CIRURGIÃO-DENTISTA II (4 h) MÉDICO SAÚDE FAM e COMUNIDADE II</t>
  </si>
  <si>
    <t>MÉDICO III / CIRURGIÃO-DENTISTA III(4 h) MÉDICO SAÚDE FAM e COMUNIDADE III</t>
  </si>
  <si>
    <t>MÉDICO I  / CIRURGIÃO-DENTISTA I - 12h30</t>
  </si>
  <si>
    <t>MÉDICO II / CIRURGIÃO-DENTISTA II - 12h30</t>
  </si>
  <si>
    <t>MÉDICO III / CIRURGIÃO-DENTISTA III - 12h30</t>
  </si>
  <si>
    <t>110¹</t>
  </si>
  <si>
    <t>AGENTE DE COMBATE A ENDEMIAS I</t>
  </si>
  <si>
    <t>AGENTE DE COMBATE A ENDEMIAS II</t>
  </si>
  <si>
    <t>87¹</t>
  </si>
  <si>
    <t>AGENTE COMUNITÁRIO DE SAÚDE</t>
  </si>
  <si>
    <t>¹</t>
  </si>
  <si>
    <t>Atualização de acordo com o Salário Mínimo conforme previsto no art. 5º da Lei 14.509/2022</t>
  </si>
  <si>
    <t>DECRETO Nº 12.342, DE 30 DE DEZEMBRO DE 2024 - 1.518,00 - salário mínimo.</t>
  </si>
  <si>
    <t>PL com legislação específica</t>
  </si>
  <si>
    <t>TAC AMAC</t>
  </si>
  <si>
    <t>AJUDANTE OPERACIONAL (QPEE)</t>
  </si>
  <si>
    <t>RECEPCIONISTA (QPEE)</t>
  </si>
  <si>
    <t>ZELADOR / VIGIA (QPEE)</t>
  </si>
  <si>
    <t>OFICIAL DE MANUTENÇÃO I (QPEE)</t>
  </si>
  <si>
    <t>AUXILIAR DE SERVIÇOS GERAIS (QPEE)</t>
  </si>
  <si>
    <t>COZINHEIRO (QPEE)</t>
  </si>
  <si>
    <t>OFICIAL DE MANUTENÇÃO II (QPEE)</t>
  </si>
  <si>
    <t>EDUCADOR SOCIAL (QPEE)</t>
  </si>
  <si>
    <t>MONITOR (QPEE)</t>
  </si>
  <si>
    <t>ASSISTENTE ADMINISTRATIVO I (QPEE)</t>
  </si>
  <si>
    <t>BERÇARISTA (QPEE)</t>
  </si>
  <si>
    <t>RECREADOR (QPEE)</t>
  </si>
  <si>
    <t>TNM - INFORMÁTICA (QPEE)</t>
  </si>
  <si>
    <t>TNM - NUTRIÇÃO E DIETÉTICA (QPEE)</t>
  </si>
  <si>
    <t>TNS - ASSISTENTE SOCIAL (QPEE)</t>
  </si>
  <si>
    <t>TNS - ENGENHEIRO AGRÔNOMO (QPEE)</t>
  </si>
  <si>
    <t>TNS - PEDAGOGO (QPEE)</t>
  </si>
  <si>
    <t>TNS - PSICÓLOGO (QPEE)</t>
  </si>
  <si>
    <t>GPM I</t>
  </si>
  <si>
    <t>GPM II</t>
  </si>
  <si>
    <t>GPM III</t>
  </si>
  <si>
    <t>GPM IV</t>
  </si>
  <si>
    <t>GPM EXTRA I</t>
  </si>
  <si>
    <t>GPM EXTRA II</t>
  </si>
  <si>
    <t>Identificador</t>
  </si>
  <si>
    <t>PPE1 - Diversos</t>
  </si>
  <si>
    <t>PPE2 - Procuradores</t>
  </si>
  <si>
    <t>PPE3 - Auditores Fiscais</t>
  </si>
  <si>
    <t>QUADRO ATIVO - MAGISTÉRIO</t>
  </si>
  <si>
    <t>Versão 1.0 - 03/2025</t>
  </si>
  <si>
    <t>PR-A</t>
  </si>
  <si>
    <t>PR-B</t>
  </si>
  <si>
    <t>SECRETÁRIO ESCOLAR I</t>
  </si>
  <si>
    <t>SECRETÁRIO ESCOLAR II</t>
  </si>
  <si>
    <t>SECRETÁRIO ESCOLAR III</t>
  </si>
  <si>
    <t>INSTRUTOR DE FORMAÇÃO PROFISSIONAL</t>
  </si>
  <si>
    <t>PR-A (RE)</t>
  </si>
  <si>
    <t>PR-B (RE) / CP (RE)</t>
  </si>
  <si>
    <t>COORDENADOR PEDAGÓGICO (132:00)</t>
  </si>
  <si>
    <t>COORDENADOR PEDAGÓGICO (RE)</t>
  </si>
  <si>
    <t>ADICIONAL POR FORMAÇÃO</t>
  </si>
  <si>
    <t>%</t>
  </si>
  <si>
    <t>ESPECIALIZAÇÃO</t>
  </si>
  <si>
    <t>MESTRADO</t>
  </si>
  <si>
    <t>DOUTORADO</t>
  </si>
  <si>
    <t>OUTROS QUADROS / FUNÇÕES E GRATIFICAÇÕES</t>
  </si>
  <si>
    <t>MAPRO</t>
  </si>
  <si>
    <t>ASSISTENTE OPERACIONAL</t>
  </si>
  <si>
    <t>GUIA DE MUSEU</t>
  </si>
  <si>
    <t>Ano: 2026</t>
  </si>
  <si>
    <t>Mês: Janeiro</t>
  </si>
  <si>
    <t>Reajuste:</t>
  </si>
  <si>
    <t>1,0483</t>
  </si>
  <si>
    <t>CONTRATAÇÕES - PROGRAMAS ESPECÍFICOS</t>
  </si>
  <si>
    <t>C. HOR.</t>
  </si>
  <si>
    <t>SALÁRIO</t>
  </si>
  <si>
    <t>REAJUSTE 4,83%</t>
  </si>
  <si>
    <t>REAJUSTE 5,4%</t>
  </si>
  <si>
    <t>AGENTE DE DESENV. SOCIAL</t>
  </si>
  <si>
    <t>40 h/sem.</t>
  </si>
  <si>
    <t>INSTRUTOR DESPORTIVO - ED. FÍSICA</t>
  </si>
  <si>
    <t>60 h/sem.</t>
  </si>
  <si>
    <t>AGENTE DE PROMOÇÃO SOCIAL</t>
  </si>
  <si>
    <t>MONITOR CULTURAL - CAPOEIRA</t>
  </si>
  <si>
    <t>ANALISTA TÉCNICO</t>
  </si>
  <si>
    <t>MONITOR CULTURAL - DANÇA DE RUA</t>
  </si>
  <si>
    <t>ASSISTENTE DE COMPRAS</t>
  </si>
  <si>
    <t>AGENTE SOCIAL</t>
  </si>
  <si>
    <t>ASSISTENTE CONTÁBIL</t>
  </si>
  <si>
    <t>ASSISTENTE DE LOGISTICA</t>
  </si>
  <si>
    <t>AUXILIAR LOGISTICO</t>
  </si>
  <si>
    <t>CANTINEIRO</t>
  </si>
  <si>
    <t>30 h/sem.</t>
  </si>
  <si>
    <t>TAC - LOGÍSTICA</t>
  </si>
  <si>
    <t>MONITOR DE Q. P. ARCO OCUPAC.</t>
  </si>
  <si>
    <t>SALÁRIO 4,62%</t>
  </si>
  <si>
    <t>COORDENADOR DE NÚCLEO</t>
  </si>
  <si>
    <t>AUXILIAR DE OP. LOGISTICA JR.</t>
  </si>
  <si>
    <t>COORD. LOCAL</t>
  </si>
  <si>
    <t>AUXILIAR DE OP. LOGISTICA PL.</t>
  </si>
  <si>
    <t>COORD. ESP. PEDAGOG.</t>
  </si>
  <si>
    <t>AUXILIAR DE OP. LOGISTICA SR.</t>
  </si>
  <si>
    <t>COORDENADOR SETORIAL</t>
  </si>
  <si>
    <t>20 h/sem.</t>
  </si>
  <si>
    <t>LIDER DE OP. LOGISTICA JR.</t>
  </si>
  <si>
    <t>DINAMISADOR SOCIAL</t>
  </si>
  <si>
    <t>SUPERVISOR DE OP. LOGISTICA JR.</t>
  </si>
  <si>
    <t>PROMOTOR DE EVENTOS</t>
  </si>
  <si>
    <t>GERENTE DE OP. LOGISTICA JR.</t>
  </si>
  <si>
    <t>SUPERVISÃO PEDAGÓGICA</t>
  </si>
  <si>
    <t>ANALISTA DE OP. LOGISTICA JR.</t>
  </si>
  <si>
    <t>EDUC. DE ÁREA ESPEC. (ENS. FUND.)</t>
  </si>
  <si>
    <t>Ano: 2024</t>
  </si>
  <si>
    <t>EDUC. QUAL. PROF.-ARCO OCUPAC.</t>
  </si>
  <si>
    <t>EDUCADORES DE P. CIDADÃ</t>
  </si>
  <si>
    <t>MONITOR DE A. COMPLEMENTARES</t>
  </si>
  <si>
    <t>10 h/sem.</t>
  </si>
  <si>
    <t>Gratificação 4,62%</t>
  </si>
  <si>
    <t>MONITOR DE A. ESPORTIVAS</t>
  </si>
  <si>
    <t>PREPARADOR DE DADOS</t>
  </si>
  <si>
    <t>DIRETOR DE DIVISÃO</t>
  </si>
  <si>
    <t>SUPERVISOR DE CAMPO</t>
  </si>
  <si>
    <t>CHEFE DE SEÇÃO</t>
  </si>
  <si>
    <t>ASSISTENTE DE CAMPO</t>
  </si>
  <si>
    <t>CHEFE DE SERVIÇO</t>
  </si>
  <si>
    <t>EDUCADOR SOCIAL</t>
  </si>
  <si>
    <t>SUPERVISÃO</t>
  </si>
  <si>
    <t>COORDENADOR LOCAL</t>
  </si>
  <si>
    <t>EDUCADOR A. A. DE CRIANÇAS</t>
  </si>
  <si>
    <t>Último reajuste em Novembro/2011 - 1,00%</t>
  </si>
  <si>
    <t xml:space="preserve"> Até 6.000,00 - Acima de 6.000,00 </t>
  </si>
  <si>
    <t>5,4% LEI COMPLEMENTAR Nº 295, de 1º de 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</si>
</sst>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#,##0.00;[Red]#,##0.00"/>
    <numFmt numFmtId="165" formatCode="[$R$ -416]#,##0.00"/>
    <numFmt numFmtId="166" formatCode="[$R$-416]\ #,##0.00;[Red]\-[$R$-416]\ #,##0.00"/>
  </numFmts>
  <fonts count="17">
    <font>
      <sz val="10"/>
      <color rgb="FF000000"/>
      <name val="Arial"/>
      <charset val="1"/>
    </font>
    <font>
      <sz val="10"/>
      <name val="Arial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i/>
      <sz val="10"/>
      <color rgb="FF000000"/>
      <name val="Calibri"/>
      <charset val="1"/>
    </font>
    <font>
      <sz val="9"/>
      <color rgb="FF242424"/>
      <name val="Calibri"/>
      <charset val="1"/>
    </font>
    <font>
      <b/>
      <sz val="9"/>
      <color rgb="FF000000"/>
      <name val="Calibri"/>
      <charset val="1"/>
    </font>
    <font>
      <sz val="9"/>
      <color rgb="FF000000"/>
      <name val="Calibri"/>
      <charset val="1"/>
    </font>
    <font>
      <i/>
      <sz val="9"/>
      <color rgb="FF000000"/>
      <name val="Calibri"/>
      <charset val="1"/>
    </font>
    <font>
      <sz val="10"/>
      <color rgb="FF242424"/>
      <name val="Calibri"/>
      <charset val="1"/>
    </font>
    <font>
      <sz val="10"/>
      <color rgb="FFB7B7B7"/>
      <name val="Calibri"/>
      <charset val="1"/>
    </font>
    <font>
      <sz val="9"/>
      <color rgb="FF000000"/>
      <name val="Docs-Calibri"/>
      <charset val="1"/>
    </font>
    <font>
      <b/>
      <sz val="12"/>
      <color rgb="FF000000"/>
      <name val="Calibri"/>
      <charset val="1"/>
    </font>
    <font>
      <sz val="10"/>
      <color rgb="FFFFFFFF"/>
      <name val="Calibri"/>
      <charset val="1"/>
    </font>
    <font>
      <b/>
      <sz val="11"/>
      <color rgb="FF000000"/>
      <name val="Calibri"/>
      <charset val="1"/>
    </font>
    <font>
      <sz val="10"/>
      <name val="Arial"/>
      <charset val="1"/>
    </font>
    <font>
      <sz val="11"/>
      <color rgb="FF000000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rgb="FFB7B7B7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5F5F5"/>
      </patternFill>
    </fill>
    <fill>
      <patternFill patternType="solid">
        <fgColor rgb="FFB6D7A8"/>
        <bgColor rgb="FFCCCCCC"/>
      </patternFill>
    </fill>
    <fill>
      <patternFill patternType="solid">
        <fgColor rgb="FFD9EAD3"/>
        <bgColor rgb="FFE3E3E3"/>
      </patternFill>
    </fill>
    <fill>
      <patternFill patternType="solid">
        <fgColor rgb="FFCCCCCC"/>
        <bgColor rgb="FFB6D7A8"/>
      </patternFill>
    </fill>
    <fill>
      <patternFill patternType="solid">
        <fgColor rgb="FFF5F5F5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E3E3E3"/>
      </right>
      <top/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176">
    <xf numFmtId="0" fontId="0" fillId="0" borderId="0" xfId="0"/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0" fontId="2" fillId="0" borderId="5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10" fontId="2" fillId="2" borderId="4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10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vertical="center"/>
    </xf>
    <xf numFmtId="0" fontId="5" fillId="5" borderId="6" xfId="0" applyFont="1" applyFill="1" applyBorder="1" applyAlignment="1">
      <alignment horizontal="left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9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0" fontId="7" fillId="2" borderId="4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0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vertical="center"/>
    </xf>
    <xf numFmtId="165" fontId="7" fillId="7" borderId="5" xfId="0" applyNumberFormat="1" applyFont="1" applyFill="1" applyBorder="1" applyAlignment="1">
      <alignment horizontal="center" vertical="center"/>
    </xf>
    <xf numFmtId="165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65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6" borderId="5" xfId="0" applyNumberFormat="1" applyFont="1" applyFill="1" applyBorder="1" applyAlignment="1">
      <alignment horizontal="right" vertical="center"/>
    </xf>
    <xf numFmtId="0" fontId="7" fillId="7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165" fontId="6" fillId="4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3" xfId="0" applyFont="1" applyBorder="1" applyAlignment="1">
      <alignment vertical="center"/>
    </xf>
    <xf numFmtId="166" fontId="7" fillId="0" borderId="5" xfId="0" applyNumberFormat="1" applyFont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vertical="center"/>
    </xf>
    <xf numFmtId="166" fontId="7" fillId="7" borderId="5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10" fontId="6" fillId="8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4" fontId="9" fillId="5" borderId="5" xfId="0" applyNumberFormat="1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vertical="center" wrapText="1"/>
    </xf>
    <xf numFmtId="4" fontId="9" fillId="9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0" fontId="3" fillId="5" borderId="5" xfId="0" applyNumberFormat="1" applyFont="1" applyFill="1" applyBorder="1" applyAlignment="1">
      <alignment horizontal="center" vertical="center"/>
    </xf>
    <xf numFmtId="165" fontId="2" fillId="5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0" fillId="2" borderId="10" xfId="0" applyFont="1" applyFill="1" applyBorder="1" applyAlignment="1"/>
    <xf numFmtId="0" fontId="0" fillId="2" borderId="4" xfId="0" applyFont="1" applyFill="1" applyBorder="1" applyAlignment="1"/>
    <xf numFmtId="10" fontId="0" fillId="2" borderId="4" xfId="0" applyNumberFormat="1" applyFont="1" applyFill="1" applyBorder="1" applyAlignment="1"/>
    <xf numFmtId="0" fontId="0" fillId="2" borderId="3" xfId="0" applyFont="1" applyFill="1" applyBorder="1" applyAlignment="1"/>
    <xf numFmtId="0" fontId="3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right"/>
    </xf>
    <xf numFmtId="0" fontId="0" fillId="3" borderId="4" xfId="0" applyFont="1" applyFill="1" applyBorder="1" applyAlignment="1"/>
    <xf numFmtId="10" fontId="2" fillId="3" borderId="4" xfId="0" applyNumberFormat="1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1" fillId="3" borderId="0" xfId="0" applyFont="1" applyFill="1" applyAlignment="1"/>
    <xf numFmtId="0" fontId="4" fillId="3" borderId="4" xfId="0" applyFont="1" applyFill="1" applyBorder="1" applyAlignment="1">
      <alignment horizontal="right"/>
    </xf>
    <xf numFmtId="0" fontId="0" fillId="3" borderId="3" xfId="0" applyFont="1" applyFill="1" applyBorder="1" applyAlignment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/>
    <xf numFmtId="4" fontId="2" fillId="0" borderId="3" xfId="0" applyNumberFormat="1" applyFont="1" applyBorder="1" applyAlignment="1">
      <alignment horizontal="center"/>
    </xf>
    <xf numFmtId="2" fontId="0" fillId="0" borderId="0" xfId="0" applyNumberFormat="1" applyFont="1" applyAlignment="1"/>
    <xf numFmtId="0" fontId="2" fillId="7" borderId="9" xfId="0" applyFont="1" applyFill="1" applyBorder="1" applyAlignment="1">
      <alignment horizontal="center"/>
    </xf>
    <xf numFmtId="0" fontId="2" fillId="7" borderId="3" xfId="0" applyFont="1" applyFill="1" applyBorder="1" applyAlignment="1"/>
    <xf numFmtId="4" fontId="2" fillId="7" borderId="3" xfId="0" applyNumberFormat="1" applyFont="1" applyFill="1" applyBorder="1" applyAlignment="1">
      <alignment horizontal="center"/>
    </xf>
    <xf numFmtId="0" fontId="0" fillId="0" borderId="4" xfId="0" applyFont="1" applyBorder="1" applyAlignment="1"/>
    <xf numFmtId="0" fontId="0" fillId="0" borderId="1" xfId="0" applyFont="1" applyBorder="1" applyAlignment="1"/>
    <xf numFmtId="9" fontId="2" fillId="0" borderId="3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left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/>
    </xf>
    <xf numFmtId="0" fontId="15" fillId="0" borderId="3" xfId="0" applyFont="1" applyBorder="1"/>
    <xf numFmtId="0" fontId="3" fillId="7" borderId="5" xfId="0" applyFont="1" applyFill="1" applyBorder="1" applyAlignment="1">
      <alignment horizontal="center" vertical="center"/>
    </xf>
    <xf numFmtId="4" fontId="3" fillId="7" borderId="3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15" fillId="0" borderId="1" xfId="0" applyFont="1" applyBorder="1"/>
    <xf numFmtId="10" fontId="2" fillId="0" borderId="0" xfId="0" applyNumberFormat="1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165" fontId="7" fillId="7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7" fillId="7" borderId="5" xfId="0" applyNumberFormat="1" applyFont="1" applyFill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left" vertical="center"/>
    </xf>
    <xf numFmtId="0" fontId="14" fillId="7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horizontal="right" vertical="center"/>
    </xf>
    <xf numFmtId="0" fontId="6" fillId="4" borderId="0" xfId="0" applyFont="1" applyFill="1" applyBorder="1" applyAlignment="1">
      <alignment horizontal="center" vertical="center"/>
    </xf>
    <xf numFmtId="165" fontId="2" fillId="10" borderId="5" xfId="0" applyNumberFormat="1" applyFont="1" applyFill="1" applyBorder="1" applyAlignment="1">
      <alignment vertical="center"/>
    </xf>
    <xf numFmtId="44" fontId="1" fillId="0" borderId="3" xfId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5F5F5"/>
      <rgbColor rgb="FFE3E3E3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B6D7A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3"/>
  <sheetViews>
    <sheetView tabSelected="1" topLeftCell="A46" zoomScaleNormal="100" workbookViewId="0">
      <selection activeCell="H14" sqref="H14"/>
    </sheetView>
  </sheetViews>
  <sheetFormatPr defaultColWidth="12.6328125" defaultRowHeight="12.5"/>
  <cols>
    <col min="2" max="2" width="16.453125" customWidth="1"/>
    <col min="3" max="3" width="48.08984375" customWidth="1"/>
    <col min="5" max="5" width="16.90625" customWidth="1"/>
    <col min="9" max="9" width="21" customWidth="1"/>
    <col min="10" max="10" width="21.36328125" customWidth="1"/>
  </cols>
  <sheetData>
    <row r="1" spans="1:11" ht="15.75" customHeight="1">
      <c r="A1" s="15"/>
      <c r="B1" s="14" t="s">
        <v>0</v>
      </c>
      <c r="C1" s="14"/>
      <c r="D1" s="14"/>
      <c r="E1" s="14"/>
      <c r="F1" s="16"/>
      <c r="G1" s="16"/>
      <c r="H1" s="16"/>
      <c r="I1" s="16"/>
      <c r="J1" s="16"/>
      <c r="K1" s="16"/>
    </row>
    <row r="2" spans="1:11" ht="15.75" customHeight="1">
      <c r="A2" s="15"/>
      <c r="B2" s="13" t="s">
        <v>1</v>
      </c>
      <c r="C2" s="13"/>
      <c r="D2" s="13"/>
      <c r="E2" s="13"/>
      <c r="F2" s="16"/>
      <c r="G2" s="16"/>
      <c r="H2" s="16"/>
      <c r="I2" s="16"/>
      <c r="J2" s="16"/>
      <c r="K2" s="16"/>
    </row>
    <row r="3" spans="1:11" ht="15.75" customHeight="1">
      <c r="A3" s="15"/>
      <c r="B3" s="12" t="s">
        <v>2</v>
      </c>
      <c r="C3" s="12"/>
      <c r="D3" s="12"/>
      <c r="E3" s="12"/>
      <c r="F3" s="16"/>
      <c r="G3" s="16"/>
      <c r="H3" s="16"/>
      <c r="I3" s="16"/>
      <c r="J3" s="16"/>
      <c r="K3" s="16"/>
    </row>
    <row r="4" spans="1:11" ht="15.75" customHeight="1">
      <c r="A4" s="15"/>
      <c r="B4" s="18"/>
      <c r="C4" s="18"/>
      <c r="D4" s="18"/>
      <c r="E4" s="19"/>
      <c r="F4" s="16"/>
      <c r="G4" s="16"/>
      <c r="H4" s="16"/>
      <c r="I4" s="16"/>
      <c r="J4" s="16"/>
      <c r="K4" s="16"/>
    </row>
    <row r="5" spans="1:11" ht="15.75" customHeight="1">
      <c r="A5" s="15"/>
      <c r="B5" s="11" t="s">
        <v>3</v>
      </c>
      <c r="C5" s="11"/>
      <c r="D5" s="11"/>
      <c r="E5" s="11"/>
      <c r="F5" s="16"/>
      <c r="G5" s="16"/>
      <c r="H5" s="16"/>
      <c r="I5" s="16"/>
      <c r="J5" s="16"/>
      <c r="K5" s="16"/>
    </row>
    <row r="6" spans="1:11" ht="15.75" customHeight="1">
      <c r="A6" s="15"/>
      <c r="B6" s="21" t="s">
        <v>4</v>
      </c>
      <c r="C6" s="22" t="s">
        <v>262</v>
      </c>
      <c r="D6" s="22"/>
      <c r="E6" s="23" t="s">
        <v>5</v>
      </c>
      <c r="F6" s="16"/>
      <c r="G6" s="16"/>
      <c r="H6" s="16"/>
      <c r="I6" s="16"/>
      <c r="J6" s="16"/>
      <c r="K6" s="16"/>
    </row>
    <row r="7" spans="1:11" ht="15.75" customHeight="1">
      <c r="A7" s="16"/>
      <c r="B7" s="10">
        <v>1.054</v>
      </c>
      <c r="C7" s="10"/>
      <c r="D7" s="10"/>
      <c r="E7" s="10"/>
      <c r="F7" s="16"/>
      <c r="G7" s="16"/>
      <c r="H7" s="16"/>
      <c r="I7" s="16"/>
      <c r="J7" s="16"/>
      <c r="K7" s="16"/>
    </row>
    <row r="8" spans="1:11" ht="15.75" customHeight="1">
      <c r="A8" s="15"/>
      <c r="B8" s="9" t="s">
        <v>6</v>
      </c>
      <c r="C8" s="9"/>
      <c r="D8" s="9"/>
      <c r="E8" s="9"/>
      <c r="F8" s="16"/>
      <c r="G8" s="16"/>
      <c r="H8" s="16"/>
      <c r="I8" s="16"/>
      <c r="J8" s="16"/>
      <c r="K8" s="16"/>
    </row>
    <row r="9" spans="1:11" ht="15.75" customHeight="1">
      <c r="A9" s="15"/>
      <c r="B9" s="20" t="s">
        <v>7</v>
      </c>
      <c r="C9" s="20" t="s">
        <v>8</v>
      </c>
      <c r="D9" s="11" t="s">
        <v>9</v>
      </c>
      <c r="E9" s="11"/>
      <c r="F9" s="16"/>
      <c r="G9" s="16"/>
      <c r="H9" s="16"/>
      <c r="I9" s="16"/>
      <c r="J9" s="16"/>
      <c r="K9" s="16"/>
    </row>
    <row r="10" spans="1:11" ht="15.75" customHeight="1">
      <c r="A10" s="15"/>
      <c r="B10" s="12">
        <v>28</v>
      </c>
      <c r="C10" s="24" t="s">
        <v>10</v>
      </c>
      <c r="D10" s="8">
        <f>21385.61*B7</f>
        <v>22540.432940000002</v>
      </c>
      <c r="E10" s="8"/>
      <c r="F10" s="16"/>
      <c r="G10" s="16"/>
      <c r="H10" s="16"/>
      <c r="I10" s="16"/>
      <c r="J10" s="16"/>
      <c r="K10" s="16"/>
    </row>
    <row r="11" spans="1:11" ht="15.75" customHeight="1">
      <c r="A11" s="15"/>
      <c r="B11" s="12"/>
      <c r="C11" s="26" t="s">
        <v>11</v>
      </c>
      <c r="D11" s="8"/>
      <c r="E11" s="8"/>
      <c r="F11" s="16"/>
      <c r="G11" s="16"/>
      <c r="H11" s="16"/>
      <c r="I11" s="16"/>
      <c r="J11" s="16"/>
      <c r="K11" s="16"/>
    </row>
    <row r="12" spans="1:11" ht="15.75" customHeight="1">
      <c r="A12" s="15"/>
      <c r="B12" s="12"/>
      <c r="C12" s="26" t="s">
        <v>12</v>
      </c>
      <c r="D12" s="8"/>
      <c r="E12" s="8"/>
      <c r="F12" s="16"/>
      <c r="G12" s="16"/>
      <c r="H12" s="16"/>
      <c r="I12" s="16"/>
      <c r="J12" s="16"/>
      <c r="K12" s="16"/>
    </row>
    <row r="13" spans="1:11" ht="15.75" customHeight="1">
      <c r="A13" s="15"/>
      <c r="B13" s="12">
        <v>99</v>
      </c>
      <c r="C13" s="24" t="s">
        <v>13</v>
      </c>
      <c r="D13" s="8">
        <f>19837.41 *B7</f>
        <v>20908.630140000001</v>
      </c>
      <c r="E13" s="8"/>
      <c r="F13" s="16"/>
      <c r="G13" s="16"/>
      <c r="H13" s="16"/>
      <c r="I13" s="16"/>
      <c r="J13" s="16"/>
      <c r="K13" s="16"/>
    </row>
    <row r="14" spans="1:11" ht="15.75" customHeight="1">
      <c r="A14" s="15"/>
      <c r="B14" s="12"/>
      <c r="C14" s="24" t="s">
        <v>14</v>
      </c>
      <c r="D14" s="8"/>
      <c r="E14" s="8"/>
      <c r="F14" s="16"/>
      <c r="G14" s="16"/>
      <c r="H14" s="16"/>
      <c r="I14" s="16"/>
      <c r="J14" s="16"/>
      <c r="K14" s="16"/>
    </row>
    <row r="15" spans="1:11" ht="15.75" customHeight="1">
      <c r="A15" s="15"/>
      <c r="B15" s="12">
        <v>45</v>
      </c>
      <c r="C15" s="24" t="s">
        <v>15</v>
      </c>
      <c r="D15" s="8">
        <f>21385.61 *B7</f>
        <v>22540.432940000002</v>
      </c>
      <c r="E15" s="8"/>
      <c r="F15" s="16"/>
      <c r="G15" s="16"/>
      <c r="H15" s="16"/>
      <c r="I15" s="16"/>
      <c r="J15" s="16"/>
      <c r="K15" s="16"/>
    </row>
    <row r="16" spans="1:11" ht="15.75" customHeight="1">
      <c r="A16" s="15"/>
      <c r="B16" s="12"/>
      <c r="C16" s="24" t="s">
        <v>16</v>
      </c>
      <c r="D16" s="8">
        <f>15813.95 *B7</f>
        <v>16667.903300000002</v>
      </c>
      <c r="E16" s="8"/>
      <c r="F16" s="16"/>
      <c r="G16" s="16"/>
      <c r="H16" s="16"/>
      <c r="I16" s="16"/>
      <c r="J16" s="16"/>
      <c r="K16" s="16"/>
    </row>
    <row r="17" spans="1:11" ht="15.75" customHeight="1">
      <c r="A17" s="15"/>
      <c r="B17" s="12"/>
      <c r="C17" s="24" t="s">
        <v>17</v>
      </c>
      <c r="D17" s="8"/>
      <c r="E17" s="8"/>
      <c r="F17" s="16"/>
      <c r="G17" s="16"/>
      <c r="H17" s="16"/>
      <c r="I17" s="16"/>
      <c r="J17" s="16"/>
      <c r="K17" s="16"/>
    </row>
    <row r="18" spans="1:11" ht="15.75" customHeight="1">
      <c r="A18" s="15"/>
      <c r="B18" s="12"/>
      <c r="C18" s="24" t="s">
        <v>18</v>
      </c>
      <c r="D18" s="8"/>
      <c r="E18" s="8"/>
      <c r="F18" s="16"/>
      <c r="G18" s="16"/>
      <c r="H18" s="16"/>
      <c r="I18" s="16"/>
      <c r="J18" s="16"/>
      <c r="K18" s="16"/>
    </row>
    <row r="19" spans="1:11" ht="15.75" customHeight="1">
      <c r="A19" s="15"/>
      <c r="B19" s="12"/>
      <c r="C19" s="24" t="s">
        <v>19</v>
      </c>
      <c r="D19" s="8"/>
      <c r="E19" s="8"/>
      <c r="F19" s="16"/>
      <c r="G19" s="16"/>
      <c r="H19" s="16"/>
      <c r="I19" s="16"/>
      <c r="J19" s="16"/>
      <c r="K19" s="16"/>
    </row>
    <row r="20" spans="1:11" ht="15.75" customHeight="1">
      <c r="A20" s="15"/>
      <c r="B20" s="12"/>
      <c r="C20" s="24" t="s">
        <v>20</v>
      </c>
      <c r="D20" s="8"/>
      <c r="E20" s="8"/>
      <c r="F20" s="16"/>
      <c r="G20" s="16"/>
      <c r="H20" s="16"/>
      <c r="I20" s="16"/>
      <c r="J20" s="16"/>
      <c r="K20" s="16"/>
    </row>
    <row r="21" spans="1:11" ht="13">
      <c r="A21" s="15"/>
      <c r="B21" s="12">
        <v>80</v>
      </c>
      <c r="C21" s="24" t="s">
        <v>21</v>
      </c>
      <c r="D21" s="8"/>
      <c r="E21" s="8"/>
      <c r="F21" s="16"/>
      <c r="G21" s="16"/>
      <c r="H21" s="16"/>
      <c r="I21" s="16"/>
      <c r="J21" s="16"/>
      <c r="K21" s="16"/>
    </row>
    <row r="22" spans="1:11" ht="13">
      <c r="A22" s="15"/>
      <c r="B22" s="12"/>
      <c r="C22" s="26" t="s">
        <v>22</v>
      </c>
      <c r="D22" s="7">
        <f>14221.45 *B7</f>
        <v>14989.408300000001</v>
      </c>
      <c r="E22" s="7"/>
      <c r="F22" s="16"/>
      <c r="G22" s="16"/>
      <c r="H22" s="16"/>
      <c r="I22" s="16"/>
      <c r="J22" s="16"/>
      <c r="K22" s="16"/>
    </row>
    <row r="23" spans="1:11" ht="13">
      <c r="A23" s="15"/>
      <c r="B23" s="12">
        <v>30</v>
      </c>
      <c r="C23" s="26" t="s">
        <v>23</v>
      </c>
      <c r="D23" s="8">
        <f>8645.8 *B7</f>
        <v>9112.6731999999993</v>
      </c>
      <c r="E23" s="8"/>
      <c r="F23" s="16"/>
      <c r="G23" s="16"/>
      <c r="H23" s="16"/>
      <c r="I23" s="16"/>
      <c r="J23" s="16"/>
      <c r="K23" s="16"/>
    </row>
    <row r="24" spans="1:11" ht="13">
      <c r="A24" s="15"/>
      <c r="B24" s="12"/>
      <c r="C24" s="26" t="s">
        <v>24</v>
      </c>
      <c r="D24" s="8"/>
      <c r="E24" s="8"/>
      <c r="F24" s="16"/>
      <c r="G24" s="16"/>
      <c r="H24" s="16"/>
      <c r="I24" s="16"/>
      <c r="J24" s="16"/>
      <c r="K24" s="16"/>
    </row>
    <row r="25" spans="1:11" ht="13">
      <c r="A25" s="15"/>
      <c r="B25" s="12"/>
      <c r="C25" s="26" t="s">
        <v>25</v>
      </c>
      <c r="D25" s="8"/>
      <c r="E25" s="8"/>
      <c r="F25" s="16"/>
      <c r="G25" s="16"/>
      <c r="H25" s="16"/>
      <c r="I25" s="16"/>
      <c r="J25" s="16"/>
      <c r="K25" s="16"/>
    </row>
    <row r="26" spans="1:11" ht="13">
      <c r="A26" s="15"/>
      <c r="B26" s="12"/>
      <c r="C26" s="26" t="s">
        <v>26</v>
      </c>
      <c r="D26" s="8"/>
      <c r="E26" s="8"/>
      <c r="F26" s="16"/>
      <c r="G26" s="16"/>
      <c r="H26" s="16"/>
      <c r="I26" s="16"/>
      <c r="J26" s="16"/>
      <c r="K26" s="16"/>
    </row>
    <row r="27" spans="1:11" ht="13">
      <c r="A27" s="15"/>
      <c r="B27" s="12"/>
      <c r="C27" s="26" t="s">
        <v>27</v>
      </c>
      <c r="D27" s="8"/>
      <c r="E27" s="8"/>
      <c r="F27" s="16"/>
      <c r="G27" s="16"/>
      <c r="H27" s="16"/>
      <c r="I27" s="16"/>
      <c r="J27" s="16"/>
      <c r="K27" s="16"/>
    </row>
    <row r="28" spans="1:11" ht="13">
      <c r="A28" s="15"/>
      <c r="B28" s="12"/>
      <c r="C28" s="26" t="s">
        <v>28</v>
      </c>
      <c r="D28" s="8"/>
      <c r="E28" s="8"/>
      <c r="F28" s="16"/>
      <c r="G28" s="16"/>
      <c r="H28" s="16"/>
      <c r="I28" s="16"/>
      <c r="J28" s="16"/>
      <c r="K28" s="16"/>
    </row>
    <row r="29" spans="1:11" ht="13">
      <c r="A29" s="15"/>
      <c r="B29" s="12"/>
      <c r="C29" s="26" t="s">
        <v>29</v>
      </c>
      <c r="D29" s="8"/>
      <c r="E29" s="8"/>
      <c r="F29" s="16"/>
      <c r="G29" s="16"/>
      <c r="H29" s="16"/>
      <c r="I29" s="16"/>
      <c r="J29" s="16"/>
      <c r="K29" s="16"/>
    </row>
    <row r="30" spans="1:11" ht="13">
      <c r="A30" s="15"/>
      <c r="B30" s="12"/>
      <c r="C30" s="26" t="s">
        <v>30</v>
      </c>
      <c r="D30" s="8"/>
      <c r="E30" s="8"/>
      <c r="F30" s="16"/>
      <c r="G30" s="16"/>
      <c r="H30" s="16"/>
      <c r="I30" s="16"/>
      <c r="J30" s="16"/>
      <c r="K30" s="16"/>
    </row>
    <row r="31" spans="1:11" ht="13">
      <c r="A31" s="15"/>
      <c r="B31" s="12"/>
      <c r="C31" s="26" t="s">
        <v>31</v>
      </c>
      <c r="D31" s="8"/>
      <c r="E31" s="8"/>
      <c r="F31" s="16"/>
      <c r="G31" s="16"/>
      <c r="H31" s="16"/>
      <c r="I31" s="16"/>
      <c r="J31" s="16"/>
      <c r="K31" s="16"/>
    </row>
    <row r="32" spans="1:11" ht="13">
      <c r="A32" s="15"/>
      <c r="B32" s="17">
        <v>118</v>
      </c>
      <c r="C32" s="26" t="s">
        <v>32</v>
      </c>
      <c r="D32" s="8">
        <f>10570.26 *B7</f>
        <v>11141.054040000001</v>
      </c>
      <c r="E32" s="8"/>
      <c r="F32" s="16"/>
      <c r="G32" s="16"/>
      <c r="H32" s="16"/>
      <c r="I32" s="16"/>
      <c r="J32" s="16"/>
      <c r="K32" s="16"/>
    </row>
    <row r="33" spans="1:11" ht="13">
      <c r="A33" s="15"/>
      <c r="B33" s="17">
        <v>119</v>
      </c>
      <c r="C33" s="26" t="s">
        <v>33</v>
      </c>
      <c r="D33" s="8">
        <f>7793.21 *B7</f>
        <v>8214.0433400000002</v>
      </c>
      <c r="E33" s="8"/>
      <c r="F33" s="16"/>
      <c r="G33" s="16"/>
      <c r="H33" s="16"/>
      <c r="I33" s="16"/>
      <c r="J33" s="16"/>
      <c r="K33" s="16"/>
    </row>
    <row r="34" spans="1:11" ht="13">
      <c r="A34" s="15"/>
      <c r="B34" s="17">
        <v>120</v>
      </c>
      <c r="C34" s="26" t="s">
        <v>34</v>
      </c>
      <c r="D34" s="8">
        <f>4783.52 *B7</f>
        <v>5041.8300800000006</v>
      </c>
      <c r="E34" s="8"/>
      <c r="F34" s="16"/>
      <c r="G34" s="16"/>
      <c r="H34" s="16"/>
      <c r="I34" s="16"/>
      <c r="J34" s="16"/>
      <c r="K34" s="16"/>
    </row>
    <row r="35" spans="1:11" ht="13">
      <c r="A35" s="15"/>
      <c r="B35" s="17">
        <v>121</v>
      </c>
      <c r="C35" s="26" t="s">
        <v>35</v>
      </c>
      <c r="D35" s="8">
        <f>3504.04 *B7</f>
        <v>3693.2581600000003</v>
      </c>
      <c r="E35" s="8"/>
      <c r="F35" s="16"/>
      <c r="G35" s="16"/>
      <c r="H35" s="16"/>
      <c r="I35" s="16"/>
      <c r="J35" s="16"/>
      <c r="K35" s="16"/>
    </row>
    <row r="36" spans="1:11" ht="13">
      <c r="A36" s="15"/>
      <c r="B36" s="27">
        <v>122</v>
      </c>
      <c r="C36" s="28" t="s">
        <v>36</v>
      </c>
      <c r="D36" s="6">
        <f>2689.84 *B7</f>
        <v>2835.0913600000003</v>
      </c>
      <c r="E36" s="6"/>
      <c r="F36" s="30" t="s">
        <v>37</v>
      </c>
      <c r="G36" s="16"/>
      <c r="H36" s="16"/>
      <c r="I36" s="16"/>
      <c r="J36" s="16"/>
      <c r="K36" s="16"/>
    </row>
    <row r="37" spans="1:11" ht="13">
      <c r="A37" s="15"/>
      <c r="B37" s="27">
        <v>123</v>
      </c>
      <c r="C37" s="28" t="s">
        <v>38</v>
      </c>
      <c r="D37" s="6">
        <f>1890.15 *B7</f>
        <v>1992.2181000000003</v>
      </c>
      <c r="E37" s="6"/>
      <c r="F37" s="30" t="s">
        <v>37</v>
      </c>
      <c r="G37" s="16"/>
      <c r="H37" s="16"/>
      <c r="I37" s="16"/>
      <c r="J37" s="16"/>
      <c r="K37" s="16"/>
    </row>
    <row r="38" spans="1:11" ht="13">
      <c r="A38" s="16"/>
      <c r="B38" s="16"/>
      <c r="C38" s="16" t="s">
        <v>39</v>
      </c>
      <c r="D38" s="31" t="s">
        <v>40</v>
      </c>
      <c r="E38" s="32">
        <v>1.054</v>
      </c>
      <c r="F38" s="16"/>
      <c r="G38" s="16"/>
      <c r="H38" s="16"/>
      <c r="I38" s="16"/>
      <c r="J38" s="16"/>
      <c r="K38" s="16"/>
    </row>
    <row r="39" spans="1:11" ht="13">
      <c r="A39" s="16"/>
      <c r="B39" s="16"/>
      <c r="C39" s="16"/>
      <c r="D39" s="16"/>
      <c r="E39" s="33"/>
      <c r="F39" s="16"/>
      <c r="G39" s="16"/>
      <c r="H39" s="16"/>
      <c r="I39" s="16"/>
      <c r="J39" s="16"/>
      <c r="K39" s="16"/>
    </row>
    <row r="40" spans="1:11" ht="13" customHeight="1">
      <c r="A40" s="16"/>
      <c r="B40" s="5" t="s">
        <v>41</v>
      </c>
      <c r="C40" s="5"/>
      <c r="D40" s="5"/>
      <c r="E40" s="5"/>
      <c r="F40" s="16"/>
      <c r="G40" s="16"/>
      <c r="H40" s="16"/>
      <c r="I40" s="16"/>
      <c r="J40" s="16"/>
      <c r="K40" s="16"/>
    </row>
    <row r="41" spans="1:11" ht="13">
      <c r="A41" s="15"/>
      <c r="B41" s="11" t="s">
        <v>42</v>
      </c>
      <c r="C41" s="11"/>
      <c r="D41" s="4" t="s">
        <v>43</v>
      </c>
      <c r="E41" s="4"/>
      <c r="F41" s="16"/>
      <c r="K41" s="34"/>
    </row>
    <row r="42" spans="1:11" ht="13">
      <c r="A42" s="15"/>
      <c r="B42" s="3" t="s">
        <v>44</v>
      </c>
      <c r="C42" s="3"/>
      <c r="D42" s="8">
        <f>1690.06 *E38</f>
        <v>1781.3232399999999</v>
      </c>
      <c r="E42" s="8"/>
      <c r="F42" s="16"/>
      <c r="K42" s="16"/>
    </row>
    <row r="43" spans="1:11" ht="13">
      <c r="A43" s="15"/>
      <c r="B43" s="3" t="s">
        <v>45</v>
      </c>
      <c r="C43" s="3"/>
      <c r="D43" s="8">
        <f>1223.52 *E38</f>
        <v>1289.5900799999999</v>
      </c>
      <c r="E43" s="8"/>
      <c r="F43" s="16"/>
      <c r="K43" s="16"/>
    </row>
    <row r="44" spans="1:11" ht="13">
      <c r="A44" s="16"/>
      <c r="B44" s="16"/>
      <c r="C44" s="16" t="s">
        <v>39</v>
      </c>
      <c r="D44" s="31" t="s">
        <v>40</v>
      </c>
      <c r="E44" s="32">
        <v>1.054</v>
      </c>
      <c r="F44" s="16"/>
      <c r="K44" s="16"/>
    </row>
    <row r="45" spans="1:11" ht="13">
      <c r="A45" s="16"/>
      <c r="B45" s="16"/>
      <c r="C45" s="16"/>
      <c r="D45" s="16"/>
      <c r="E45" s="33"/>
      <c r="F45" s="16"/>
      <c r="G45" s="16"/>
      <c r="H45" s="16"/>
      <c r="I45" s="16"/>
      <c r="J45" s="16"/>
      <c r="K45" s="16"/>
    </row>
    <row r="46" spans="1:11" ht="13">
      <c r="A46" s="16"/>
      <c r="B46" s="2" t="s">
        <v>46</v>
      </c>
      <c r="C46" s="2"/>
      <c r="D46" s="2"/>
      <c r="E46" s="2"/>
      <c r="F46" s="16"/>
      <c r="G46" s="16"/>
      <c r="H46" s="16"/>
      <c r="I46" s="16"/>
      <c r="J46" s="16"/>
      <c r="K46" s="16"/>
    </row>
    <row r="47" spans="1:11" ht="13">
      <c r="A47" s="15"/>
      <c r="B47" s="20" t="s">
        <v>7</v>
      </c>
      <c r="C47" s="36" t="s">
        <v>42</v>
      </c>
      <c r="D47" s="37" t="s">
        <v>9</v>
      </c>
      <c r="E47" s="38" t="s">
        <v>47</v>
      </c>
      <c r="F47" s="16"/>
      <c r="G47" s="16"/>
      <c r="H47" s="16"/>
      <c r="I47" s="16"/>
      <c r="J47" s="16"/>
      <c r="K47" s="16"/>
    </row>
    <row r="48" spans="1:11" ht="13">
      <c r="A48" s="15"/>
      <c r="B48" s="27">
        <v>26</v>
      </c>
      <c r="C48" s="28" t="s">
        <v>48</v>
      </c>
      <c r="D48" s="29">
        <f>7635.67 *E52</f>
        <v>8047.9961800000001</v>
      </c>
      <c r="E48" s="39">
        <v>0.4</v>
      </c>
      <c r="F48" s="16"/>
      <c r="G48" s="16"/>
      <c r="H48" s="16"/>
      <c r="I48" s="16"/>
      <c r="J48" s="16"/>
      <c r="K48" s="16"/>
    </row>
    <row r="49" spans="1:11" ht="13">
      <c r="A49" s="15"/>
      <c r="B49" s="27">
        <v>27</v>
      </c>
      <c r="C49" s="28" t="s">
        <v>49</v>
      </c>
      <c r="D49" s="29">
        <f>6825.68 *E52</f>
        <v>7194.2667200000005</v>
      </c>
      <c r="E49" s="39">
        <v>0.25</v>
      </c>
      <c r="F49" s="16"/>
      <c r="G49" s="16"/>
      <c r="H49" s="16"/>
      <c r="I49" s="16"/>
      <c r="J49" s="16"/>
      <c r="K49" s="16"/>
    </row>
    <row r="50" spans="1:11" ht="13">
      <c r="A50" s="15"/>
      <c r="B50" s="17">
        <v>38</v>
      </c>
      <c r="C50" s="26" t="s">
        <v>50</v>
      </c>
      <c r="D50" s="25">
        <f>2845.47 *E52</f>
        <v>2999.12538</v>
      </c>
      <c r="E50" s="40"/>
      <c r="F50" s="16"/>
      <c r="G50" s="16"/>
      <c r="H50" s="16"/>
      <c r="I50" s="16"/>
      <c r="J50" s="16"/>
      <c r="K50" s="16"/>
    </row>
    <row r="51" spans="1:11" ht="13">
      <c r="A51" s="15"/>
      <c r="B51" s="17">
        <v>37</v>
      </c>
      <c r="C51" s="41" t="s">
        <v>51</v>
      </c>
      <c r="D51" s="25">
        <f>3704.78 *E52</f>
        <v>3904.8381200000003</v>
      </c>
      <c r="E51" s="40"/>
      <c r="F51" s="16"/>
      <c r="G51" s="16"/>
      <c r="H51" s="16"/>
      <c r="I51" s="16"/>
      <c r="J51" s="16"/>
      <c r="K51" s="16"/>
    </row>
    <row r="52" spans="1:11" ht="13">
      <c r="A52" s="16"/>
      <c r="B52" s="16"/>
      <c r="C52" s="16" t="s">
        <v>39</v>
      </c>
      <c r="D52" s="31" t="s">
        <v>40</v>
      </c>
      <c r="E52" s="32">
        <v>1.054</v>
      </c>
      <c r="F52" s="16"/>
      <c r="G52" s="16"/>
      <c r="H52" s="16"/>
      <c r="I52" s="16"/>
      <c r="J52" s="16"/>
      <c r="K52" s="16"/>
    </row>
    <row r="53" spans="1:11" ht="13">
      <c r="A53" s="16"/>
      <c r="B53" s="42"/>
      <c r="C53" s="42"/>
      <c r="D53" s="43"/>
      <c r="E53" s="44"/>
      <c r="F53" s="16"/>
      <c r="G53" s="16"/>
      <c r="H53" s="16"/>
      <c r="I53" s="16"/>
      <c r="J53" s="16"/>
      <c r="K53" s="16"/>
    </row>
    <row r="54" spans="1:11" ht="13">
      <c r="A54" s="15"/>
      <c r="B54" s="20" t="s">
        <v>7</v>
      </c>
      <c r="C54" s="36" t="s">
        <v>42</v>
      </c>
      <c r="D54" s="11" t="s">
        <v>9</v>
      </c>
      <c r="E54" s="11"/>
      <c r="F54" s="16"/>
      <c r="G54" s="16"/>
      <c r="H54" s="16"/>
      <c r="I54" s="16"/>
      <c r="J54" s="16"/>
      <c r="K54" s="16"/>
    </row>
    <row r="55" spans="1:11" ht="13">
      <c r="A55" s="15"/>
      <c r="B55" s="17">
        <v>43</v>
      </c>
      <c r="C55" s="26" t="s">
        <v>52</v>
      </c>
      <c r="D55" s="8">
        <f>4783.52 *E56</f>
        <v>5041.8300800000006</v>
      </c>
      <c r="E55" s="8"/>
      <c r="F55" s="16"/>
      <c r="G55" s="16"/>
      <c r="H55" s="16"/>
      <c r="I55" s="16"/>
      <c r="J55" s="16"/>
      <c r="K55" s="16"/>
    </row>
    <row r="56" spans="1:11" ht="13">
      <c r="A56" s="16"/>
      <c r="B56" s="16"/>
      <c r="C56" s="16" t="s">
        <v>39</v>
      </c>
      <c r="D56" s="31" t="s">
        <v>40</v>
      </c>
      <c r="E56" s="32">
        <v>1.054</v>
      </c>
      <c r="F56" s="16"/>
      <c r="G56" s="16"/>
      <c r="H56" s="16"/>
      <c r="I56" s="16"/>
      <c r="J56" s="16"/>
      <c r="K56" s="16"/>
    </row>
    <row r="57" spans="1:11" ht="1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13">
      <c r="A58" s="16"/>
      <c r="B58" s="35" t="s">
        <v>53</v>
      </c>
      <c r="C58" s="42"/>
      <c r="D58" s="42"/>
      <c r="E58" s="42"/>
      <c r="F58" s="16"/>
      <c r="G58" s="16"/>
      <c r="H58" s="16"/>
      <c r="I58" s="16"/>
      <c r="J58" s="16"/>
      <c r="K58" s="16"/>
    </row>
    <row r="59" spans="1:11" ht="13">
      <c r="A59" s="15"/>
      <c r="B59" s="20" t="s">
        <v>7</v>
      </c>
      <c r="C59" s="36" t="s">
        <v>42</v>
      </c>
      <c r="D59" s="11" t="s">
        <v>9</v>
      </c>
      <c r="E59" s="11"/>
      <c r="F59" s="16"/>
      <c r="G59" s="16"/>
      <c r="H59" s="16"/>
      <c r="I59" s="16"/>
      <c r="J59" s="16"/>
      <c r="K59" s="16"/>
    </row>
    <row r="60" spans="1:11" ht="13">
      <c r="A60" s="15"/>
      <c r="B60" s="17">
        <v>878</v>
      </c>
      <c r="C60" s="26" t="s">
        <v>54</v>
      </c>
      <c r="D60" s="8">
        <f>5261.87 *E63</f>
        <v>5546.01098</v>
      </c>
      <c r="E60" s="8"/>
      <c r="F60" s="16"/>
      <c r="G60" s="16"/>
      <c r="H60" s="16"/>
      <c r="I60" s="16"/>
      <c r="J60" s="16"/>
      <c r="K60" s="16"/>
    </row>
    <row r="61" spans="1:11" ht="13">
      <c r="A61" s="15"/>
      <c r="B61" s="17">
        <v>879</v>
      </c>
      <c r="C61" s="26" t="s">
        <v>55</v>
      </c>
      <c r="D61" s="8">
        <f>6516.14 *E63</f>
        <v>6868.0115600000008</v>
      </c>
      <c r="E61" s="8"/>
      <c r="F61" s="16"/>
      <c r="G61" s="16"/>
      <c r="H61" s="16"/>
      <c r="I61" s="16"/>
      <c r="J61" s="16"/>
      <c r="K61" s="16"/>
    </row>
    <row r="62" spans="1:11" ht="13">
      <c r="A62" s="15"/>
      <c r="B62" s="17">
        <v>880</v>
      </c>
      <c r="C62" s="26" t="s">
        <v>56</v>
      </c>
      <c r="D62" s="8">
        <f>10622.83 *E63</f>
        <v>11196.462820000001</v>
      </c>
      <c r="E62" s="8"/>
      <c r="F62" s="16"/>
      <c r="G62" s="16"/>
      <c r="H62" s="16"/>
      <c r="I62" s="16"/>
      <c r="J62" s="16"/>
      <c r="K62" s="16"/>
    </row>
    <row r="63" spans="1:11" ht="13">
      <c r="A63" s="16"/>
      <c r="B63" s="16"/>
      <c r="C63" s="16" t="s">
        <v>39</v>
      </c>
      <c r="D63" s="31" t="s">
        <v>40</v>
      </c>
      <c r="E63" s="32">
        <v>1.054</v>
      </c>
      <c r="F63" s="16"/>
      <c r="G63" s="16"/>
      <c r="H63" s="16"/>
      <c r="I63" s="16"/>
      <c r="J63" s="16"/>
      <c r="K63" s="16"/>
    </row>
    <row r="64" spans="1:11" ht="13">
      <c r="A64" s="16"/>
      <c r="B64" s="42"/>
      <c r="C64" s="42"/>
      <c r="D64" s="42"/>
      <c r="E64" s="42"/>
      <c r="F64" s="16"/>
      <c r="G64" s="16"/>
      <c r="H64" s="16"/>
      <c r="I64" s="16"/>
      <c r="J64" s="16"/>
      <c r="K64" s="16"/>
    </row>
    <row r="65" spans="1:11" ht="13">
      <c r="A65" s="15"/>
      <c r="B65" s="3" t="s">
        <v>57</v>
      </c>
      <c r="C65" s="3"/>
      <c r="D65" s="8">
        <f>28514.13 *E67</f>
        <v>30053.893020000003</v>
      </c>
      <c r="E65" s="8"/>
      <c r="F65" s="16"/>
      <c r="G65" s="16"/>
      <c r="H65" s="16"/>
      <c r="I65" s="16"/>
      <c r="J65" s="16"/>
      <c r="K65" s="16"/>
    </row>
    <row r="66" spans="1:11" ht="13">
      <c r="A66" s="15"/>
      <c r="B66" s="3" t="s">
        <v>58</v>
      </c>
      <c r="C66" s="3"/>
      <c r="D66" s="8">
        <f>22808.28 *E67</f>
        <v>24039.92712</v>
      </c>
      <c r="E66" s="8"/>
      <c r="F66" s="16"/>
      <c r="G66" s="16"/>
      <c r="H66" s="16"/>
      <c r="I66" s="16"/>
      <c r="J66" s="16"/>
      <c r="K66" s="16"/>
    </row>
    <row r="67" spans="1:11" ht="13">
      <c r="A67" s="16"/>
      <c r="B67" s="16"/>
      <c r="C67" s="16" t="s">
        <v>39</v>
      </c>
      <c r="D67" s="31" t="s">
        <v>40</v>
      </c>
      <c r="E67" s="32">
        <v>1.054</v>
      </c>
      <c r="F67" s="16"/>
      <c r="G67" s="16"/>
      <c r="H67" s="16"/>
      <c r="I67" s="16"/>
      <c r="J67" s="16"/>
      <c r="K67" s="16"/>
    </row>
    <row r="68" spans="1:11" ht="13">
      <c r="A68" s="16"/>
      <c r="B68" s="42"/>
      <c r="C68" s="42"/>
      <c r="D68" s="42"/>
      <c r="E68" s="42"/>
      <c r="F68" s="16"/>
      <c r="G68" s="16"/>
      <c r="H68" s="16"/>
      <c r="I68" s="16"/>
      <c r="J68" s="16"/>
      <c r="K68" s="16"/>
    </row>
    <row r="69" spans="1:11" ht="13">
      <c r="A69" s="15"/>
      <c r="B69" s="9" t="s">
        <v>59</v>
      </c>
      <c r="C69" s="9"/>
      <c r="D69" s="175" t="s">
        <v>261</v>
      </c>
      <c r="E69" s="175"/>
      <c r="F69" s="16"/>
      <c r="G69" s="16"/>
      <c r="H69" s="16"/>
      <c r="I69" s="16"/>
      <c r="J69" s="16"/>
      <c r="K69" s="16"/>
    </row>
    <row r="70" spans="1:11" ht="13">
      <c r="A70" s="16"/>
      <c r="B70" s="1" t="s">
        <v>60</v>
      </c>
      <c r="C70" s="1"/>
      <c r="D70" s="45">
        <v>600</v>
      </c>
      <c r="E70" s="45">
        <v>300</v>
      </c>
      <c r="F70" s="16"/>
      <c r="G70" s="16"/>
      <c r="H70" s="16"/>
      <c r="I70" s="16"/>
      <c r="J70" s="16"/>
      <c r="K70" s="16"/>
    </row>
    <row r="71" spans="1:11" ht="1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1" ht="1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1" ht="1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1" ht="1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1" ht="1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ht="1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ht="1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ht="1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ht="1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ht="1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1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1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1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1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1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1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ht="1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ht="1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1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ht="1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ht="1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ht="1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ht="1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ht="1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ht="1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ht="1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ht="1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ht="1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ht="1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ht="1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1:11" ht="1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1:11" ht="1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1:11" ht="1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1:11" ht="1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1:11" ht="1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1:11" ht="1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1:11" ht="1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1:11" ht="1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1:11" ht="1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1:11" ht="1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1:11" ht="1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1:11" ht="1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ht="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1:11" ht="1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1:11" ht="1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1:11" ht="1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1:11" ht="1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1:11" ht="1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1:11" ht="1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1:11" ht="1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1:11" ht="1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1:11" ht="1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1:11" ht="1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1:11" ht="1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1:11" ht="1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1:11" ht="1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1:11" ht="1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1:11" ht="1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1:11" ht="1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1:11" ht="1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1:11" ht="1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1:11" ht="1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1:11" ht="1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1:11" ht="1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1:11" ht="1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1:11" ht="1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1:11" ht="1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1:11" ht="1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1:11" ht="1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1:11" ht="1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1:11" ht="1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1:11" ht="1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1:11" ht="1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1:11" ht="1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1:11" ht="1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1:11" ht="1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1:11" ht="1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1:11" ht="1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1:11" ht="1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1:11" ht="1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1:11" ht="1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1:11" ht="1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1:11" ht="1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1:11" ht="1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1:11" ht="1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1:11" ht="1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1:11" ht="1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1:11" ht="1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1:11" ht="1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1:11" ht="1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1:11" ht="1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1:11" ht="1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1:11" ht="1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1:11" ht="1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1:11" ht="1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1:11" ht="1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1:11" ht="1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1:11" ht="1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1:11" ht="1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1:11" ht="1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1:11" ht="1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1:11" ht="1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1:11" ht="1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1:11" ht="1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1:11" ht="1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1:11" ht="1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1:11" ht="1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1:11" ht="1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1:11" ht="1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1:11" ht="1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1:11" ht="1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1:11" ht="1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1:11" ht="1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1:11" ht="1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1:11" ht="1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1:11" ht="1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1:11" ht="1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1:11" ht="1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1:11" ht="1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</row>
    <row r="190" spans="1:11" ht="1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</row>
    <row r="191" spans="1:11" ht="1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</row>
    <row r="192" spans="1:11" ht="1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</row>
    <row r="193" spans="1:11" ht="1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</row>
    <row r="194" spans="1:11" ht="1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1:11" ht="1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1:11" ht="1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1:11" ht="1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1:11" ht="1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</row>
    <row r="199" spans="1:11" ht="1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</row>
    <row r="200" spans="1:11" ht="1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</row>
    <row r="201" spans="1:11" ht="1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1:11" ht="1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1:11" ht="1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1:11" ht="1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1:11" ht="1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ht="1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</row>
    <row r="207" spans="1:11" ht="1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</row>
    <row r="208" spans="1:11" ht="1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1:11" ht="1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1:11" ht="1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</row>
    <row r="211" spans="1:11" ht="1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1:11" ht="1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1:11" ht="1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</row>
    <row r="214" spans="1:11" ht="1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</row>
    <row r="215" spans="1:11" ht="1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</row>
    <row r="216" spans="1:11" ht="1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1:11" ht="1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1:11" ht="1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1:11" ht="1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1:11" ht="1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</row>
    <row r="221" spans="1:11" ht="1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1:11" ht="1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ht="1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1:11" ht="1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1:11" ht="1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1:11" ht="1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1:11" ht="1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1:11" ht="1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1:11" ht="1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1:11" ht="1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1:11" ht="1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1:11" ht="1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1:11" ht="1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1:11" ht="1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1:11" ht="1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1:11" ht="1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1:11" ht="1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1:11" ht="1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1:11" ht="1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1:11" ht="1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</row>
    <row r="245" spans="1:11" ht="1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</row>
    <row r="246" spans="1:11" ht="1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1:11" ht="1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1:11" ht="1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1:11" ht="1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</row>
    <row r="250" spans="1:11" ht="1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</row>
    <row r="251" spans="1:11" ht="1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</row>
    <row r="252" spans="1:11" ht="1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1:11" ht="1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1:11" ht="1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1:11" ht="1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</row>
    <row r="256" spans="1:11" ht="1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</row>
    <row r="257" spans="1:11" ht="1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1:11" ht="1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1:11" ht="1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1:11" ht="1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</row>
    <row r="261" spans="1:11" ht="1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</row>
    <row r="262" spans="1:11" ht="1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</row>
    <row r="263" spans="1:11" ht="1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1:11" ht="1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1:11" ht="1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1:11" ht="1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1:11" ht="1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</row>
    <row r="268" spans="1:11" ht="1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1:11" ht="1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1:11" ht="1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</row>
    <row r="271" spans="1:11" ht="1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</row>
    <row r="272" spans="1:11" ht="1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</row>
    <row r="273" spans="1:11" ht="1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1:11" ht="1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1:11" ht="1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1:11" ht="1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1:11" ht="1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1:11" ht="1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1:11" ht="1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1:11" ht="1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1:11" ht="1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1:11" ht="1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1:11" ht="1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1:11" ht="1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1:11" ht="1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1:11" ht="1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1:11" ht="1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1:11" ht="1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1:11" ht="1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1:11" ht="1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1:11" ht="1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1:11" ht="1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1:11" ht="1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1:11" ht="1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1:11" ht="1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1:11" ht="1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1:11" ht="1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1:11" ht="1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1:11" ht="1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1:11" ht="1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1:11" ht="1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1:11" ht="1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1:11" ht="1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1:11" ht="1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1:11" ht="1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1:11" ht="1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1:11" ht="1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1:11" ht="1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1:11" ht="1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1:11" ht="1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1:11" ht="1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1:11" ht="1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1:11" ht="1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1:11" ht="1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1:11" ht="1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1:11" ht="1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1:11" ht="1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1:11" ht="1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1:11" ht="1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1:11" ht="1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1:11" ht="1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1:11" ht="1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1:11" ht="1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1:11" ht="1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1:11" ht="1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1:11" ht="1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1:11" ht="1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1:11" ht="1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1:11" ht="1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1:11" ht="1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1:11" ht="1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1:11" ht="1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1:11" ht="1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1:11" ht="1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1:11" ht="1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1:11" ht="1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1:11" ht="1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1:11" ht="1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1:11" ht="1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1:11" ht="1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1:11" ht="1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1:11" ht="1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1:11" ht="1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1:11" ht="1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1:11" ht="1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1:11" ht="1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1:11" ht="1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1:11" ht="1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1:11" ht="1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1:11" ht="1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1:11" ht="1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1:11" ht="1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1:11" ht="1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1:11" ht="1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1:11" ht="1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1:11" ht="1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1:11" ht="1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1:11" ht="1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1:11" ht="1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1:11" ht="1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1:11" ht="1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1:11" ht="1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1:11" ht="1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1:11" ht="1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1:11" ht="1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1:11" ht="1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1:11" ht="1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1:11" ht="1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1:11" ht="1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1:11" ht="1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1:11" ht="1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1:11" ht="1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1:11" ht="1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1:11" ht="1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1:11" ht="1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1:11" ht="1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1:11" ht="1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1:11" ht="1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1:11" ht="1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1:11" ht="1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1:11" ht="1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1:11" ht="1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1:11" ht="1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1:11" ht="1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1:11" ht="1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1:11" ht="1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1:11" ht="1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1:11" ht="1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1:11" ht="1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1:11" ht="1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1:11" ht="1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1:11" ht="1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1:11" ht="1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1:11" ht="1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1:11" ht="1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1:11" ht="1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1:11" ht="1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1:11" ht="1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1:11" ht="1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1:11" ht="1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1:11" ht="1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1:11" ht="1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1:11" ht="1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1:11" ht="1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1:11" ht="1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1:11" ht="1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1:11" ht="1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1:11" ht="1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1:11" ht="1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1:11" ht="1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1:11" ht="1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1:11" ht="1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1:11" ht="1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1:11" ht="1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1:11" ht="1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1:11" ht="1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1:11" ht="1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1:11" ht="1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1:11" ht="1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1:11" ht="1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1:11" ht="1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1:11" ht="1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1:11" ht="1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1:11" ht="1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1:11" ht="1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1:11" ht="1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1:11" ht="1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1:11" ht="1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1:11" ht="1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1:11" ht="1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1:11" ht="1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1:11" ht="1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1:11" ht="1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1:11" ht="1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1:11" ht="1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1:11" ht="1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1:11" ht="1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1:11" ht="1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1:11" ht="1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1:11" ht="1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1:11" ht="1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1:11" ht="1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1:11" ht="1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1:11" ht="1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1:11" ht="1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1:11" ht="1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1:11" ht="1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1:11" ht="1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1:11" ht="1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1:11" ht="1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1:11" ht="1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1:11" ht="1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1:11" ht="1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1:11" ht="1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1:11" ht="1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1:11" ht="1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1:11" ht="1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1:11" ht="1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1:11" ht="1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1:11" ht="1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1:11" ht="1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1:11" ht="1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1:11" ht="1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1:11" ht="1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1:11" ht="1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1:11" ht="1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1:11" ht="1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1:11" ht="1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1:11" ht="1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1:11" ht="1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1:11" ht="1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1:11" ht="1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1:11" ht="1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1:11" ht="1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1:11" ht="1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1:11" ht="1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1:11" ht="1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1:11" ht="1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1:11" ht="1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1:11" ht="1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1:11" ht="1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1:11" ht="1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1:11" ht="1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1:11" ht="1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1:11" ht="1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1:11" ht="1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1:11" ht="1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1:11" ht="1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1:11" ht="1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1:11" ht="1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1:11" ht="1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1:11" ht="1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1:11" ht="1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1:11" ht="1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1:11" ht="1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1:11" ht="1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1:11" ht="1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1:11" ht="1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1:11" ht="1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1:11" ht="1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1:11" ht="1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1:11" ht="1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1:11" ht="1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1:11" ht="1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1:11" ht="1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1:11" ht="1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1:11" ht="1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1:11" ht="1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1:11" ht="1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1:11" ht="1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1:11" ht="1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1:11" ht="1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1:11" ht="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1:11" ht="1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1:11" ht="1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1:11" ht="1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1:11" ht="1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1:11" ht="1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1:11" ht="1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1:11" ht="1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1:11" ht="1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1:11" ht="1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1:11" ht="1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1:11" ht="1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1:11" ht="1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1:11" ht="1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1:11" ht="1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1:11" ht="1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1:11" ht="1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1:11" ht="1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1:11" ht="1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1:11" ht="1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1:11" ht="1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1:11" ht="1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1:11" ht="1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1:11" ht="1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1:11" ht="1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1:11" ht="1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1:11" ht="1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1:11" ht="1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1:11" ht="1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1:11" ht="1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1:11" ht="1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1:11" ht="1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1:11" ht="1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1:11" ht="1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1:11" ht="1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1:11" ht="1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1:11" ht="1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1:11" ht="1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1:11" ht="1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1:11" ht="1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1:11" ht="1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1:11" ht="1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1:11" ht="1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1:11" ht="1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1:11" ht="1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1:11" ht="1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1:11" ht="1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1:11" ht="1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1:11" ht="1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1:11" ht="1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1:11" ht="1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1:11" ht="1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1:11" ht="1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1:11" ht="1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1:11" ht="1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1:11" ht="1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1:11" ht="1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1:11" ht="1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1:11" ht="1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1:11" ht="1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1:11" ht="1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1:11" ht="1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1:11" ht="1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1:11" ht="1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1:11" ht="1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1:11" ht="1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1:11" ht="1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1:11" ht="1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1:11" ht="1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1:11" ht="1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1:11" ht="1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1:11" ht="1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1:11" ht="1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1:11" ht="1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1:11" ht="1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1:11" ht="1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1:11" ht="1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1:11" ht="1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1:11" ht="1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1:11" ht="1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1:11" ht="1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1:11" ht="1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1:11" ht="1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1:11" ht="1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1:11" ht="1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1:11" ht="1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1:11" ht="1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1:11" ht="1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1:11" ht="1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1:11" ht="1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1:11" ht="1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1:11" ht="1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1:11" ht="1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1:11" ht="1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1:11" ht="1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1:11" ht="1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1:11" ht="1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1:11" ht="1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1:11" ht="1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1:11" ht="1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1:11" ht="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1:11" ht="1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1:11" ht="1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1:11" ht="1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1:11" ht="1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1:11" ht="1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1:11" ht="1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1:11" ht="1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1:11" ht="1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1:11" ht="1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1:11" ht="1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1:11" ht="1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1:11" ht="1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1:11" ht="1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1:11" ht="1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1:11" ht="1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1:11" ht="1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1:11" ht="1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1:11" ht="1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1:11" ht="1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1:11" ht="1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1:11" ht="1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1:11" ht="1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1:11" ht="1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1:11" ht="1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1:11" ht="1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1:11" ht="1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1:11" ht="1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1:11" ht="1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1:11" ht="1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1:11" ht="1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1:11" ht="1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1:11" ht="1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1:11" ht="1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1:11" ht="1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1:11" ht="1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1:11" ht="1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1:11" ht="1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1:11" ht="1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1:11" ht="1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1:11" ht="1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1:11" ht="1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1:11" ht="1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1:11" ht="1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1:11" ht="1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1:11" ht="1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1:11" ht="1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1:11" ht="1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1:11" ht="1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1:11" ht="1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1:11" ht="1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1:11" ht="1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1:11" ht="1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1:11" ht="1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1:11" ht="1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1:11" ht="1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1:11" ht="1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1:11" ht="1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1:11" ht="1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1:11" ht="1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1:11" ht="1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1:11" ht="1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1:11" ht="1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1:11" ht="1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1:11" ht="1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1:11" ht="1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1:11" ht="1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1:11" ht="1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1:11" ht="1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1:11" ht="1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1:11" ht="1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1:11" ht="1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1:11" ht="1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1:11" ht="1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1:11" ht="1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1:11" ht="1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1:11" ht="1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1:11" ht="1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1:11" ht="1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1:11" ht="1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1:11" ht="1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1:11" ht="1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1:11" ht="1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1:11" ht="1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1:11" ht="1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1:11" ht="1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1:11" ht="1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1:11" ht="1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1:11" ht="1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1:11" ht="1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1:11" ht="1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1:11" ht="1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1:11" ht="1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1:11" ht="1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1:11" ht="1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1:11" ht="1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1:11" ht="1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1:11" ht="1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1:11" ht="1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1:11" ht="1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1:11" ht="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1:11" ht="1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1:11" ht="1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1:11" ht="1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1:11" ht="1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1:11" ht="1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1:11" ht="1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1:11" ht="1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1:11" ht="1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1:11" ht="1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1:11" ht="1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1:11" ht="1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1:11" ht="1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1:11" ht="1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1:11" ht="1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1:11" ht="1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1:11" ht="1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1:11" ht="1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1:11" ht="1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1:11" ht="1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1:11" ht="1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1:11" ht="1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1:11" ht="1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1:11" ht="1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1:11" ht="1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1:11" ht="1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1:11" ht="1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1:11" ht="1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1:11" ht="1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1:11" ht="1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1:11" ht="1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1:11" ht="1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1:11" ht="1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1:11" ht="1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1:11" ht="1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1:11" ht="1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1:11" ht="1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1:11" ht="1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1:11" ht="1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1:11" ht="1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1:11" ht="1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1:11" ht="1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1:11" ht="1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1:11" ht="1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1:11" ht="1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1:11" ht="1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1:11" ht="1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1:11" ht="1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1:11" ht="1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1:11" ht="1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1:11" ht="1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  <row r="764" spans="1:11" ht="1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1:11" ht="1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1:11" ht="1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1:11" ht="1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1:11" ht="1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</row>
    <row r="769" spans="1:11" ht="1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1:11" ht="1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1:11" ht="1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1:11" ht="1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1:11" ht="1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</row>
    <row r="774" spans="1:11" ht="1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1:11" ht="1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  <row r="776" spans="1:11" ht="1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</row>
    <row r="777" spans="1:11" ht="1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</row>
    <row r="778" spans="1:11" ht="1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</row>
    <row r="779" spans="1:11" ht="1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</row>
    <row r="780" spans="1:11" ht="1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</row>
    <row r="781" spans="1:11" ht="1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</row>
    <row r="782" spans="1:11" ht="1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</row>
    <row r="783" spans="1:11" ht="1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</row>
    <row r="784" spans="1:11" ht="1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</row>
    <row r="785" spans="1:11" ht="1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</row>
    <row r="786" spans="1:11" ht="1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</row>
    <row r="787" spans="1:11" ht="1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</row>
    <row r="788" spans="1:11" ht="1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</row>
    <row r="789" spans="1:11" ht="1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</row>
    <row r="790" spans="1:11" ht="1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</row>
    <row r="791" spans="1:11" ht="1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</row>
    <row r="792" spans="1:11" ht="1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</row>
    <row r="793" spans="1:11" ht="1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</row>
    <row r="794" spans="1:11" ht="1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</row>
    <row r="795" spans="1:11" ht="1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</row>
    <row r="796" spans="1:11" ht="1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</row>
    <row r="797" spans="1:11" ht="1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</row>
    <row r="798" spans="1:11" ht="1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</row>
    <row r="799" spans="1:11" ht="1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</row>
    <row r="800" spans="1:11" ht="1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</row>
    <row r="801" spans="1:11" ht="1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</row>
    <row r="802" spans="1:11" ht="1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</row>
    <row r="803" spans="1:11" ht="1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</row>
    <row r="804" spans="1:11" ht="1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</row>
    <row r="805" spans="1:11" ht="1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</row>
    <row r="806" spans="1:11" ht="1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</row>
    <row r="807" spans="1:11" ht="1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</row>
    <row r="808" spans="1:11" ht="1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</row>
    <row r="809" spans="1:11" ht="1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</row>
    <row r="810" spans="1:11" ht="1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</row>
    <row r="811" spans="1:11" ht="1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</row>
    <row r="812" spans="1:11" ht="1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</row>
    <row r="813" spans="1:11" ht="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</row>
    <row r="814" spans="1:11" ht="1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</row>
    <row r="815" spans="1:11" ht="1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</row>
    <row r="816" spans="1:11" ht="1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</row>
    <row r="817" spans="1:11" ht="1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</row>
    <row r="818" spans="1:11" ht="1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</row>
    <row r="819" spans="1:11" ht="1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</row>
    <row r="820" spans="1:11" ht="1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</row>
    <row r="821" spans="1:11" ht="1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</row>
    <row r="822" spans="1:11" ht="1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</row>
    <row r="823" spans="1:11" ht="1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</row>
    <row r="824" spans="1:11" ht="1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</row>
    <row r="825" spans="1:11" ht="1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</row>
    <row r="826" spans="1:11" ht="1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</row>
    <row r="827" spans="1:11" ht="1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</row>
    <row r="828" spans="1:11" ht="1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</row>
    <row r="829" spans="1:11" ht="1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</row>
    <row r="830" spans="1:11" ht="1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</row>
    <row r="831" spans="1:11" ht="1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</row>
    <row r="832" spans="1:11" ht="1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</row>
    <row r="833" spans="1:11" ht="1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</row>
    <row r="834" spans="1:11" ht="1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</row>
    <row r="835" spans="1:11" ht="1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</row>
    <row r="836" spans="1:11" ht="1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</row>
    <row r="837" spans="1:11" ht="1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</row>
    <row r="838" spans="1:11" ht="1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</row>
    <row r="839" spans="1:11" ht="1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</row>
    <row r="840" spans="1:11" ht="1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</row>
    <row r="841" spans="1:11" ht="1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</row>
    <row r="842" spans="1:11" ht="1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</row>
    <row r="843" spans="1:11" ht="1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</row>
    <row r="844" spans="1:11" ht="1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</row>
    <row r="845" spans="1:11" ht="1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</row>
    <row r="846" spans="1:11" ht="1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</row>
    <row r="847" spans="1:11" ht="1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</row>
    <row r="848" spans="1:11" ht="1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</row>
    <row r="849" spans="1:11" ht="1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</row>
    <row r="850" spans="1:11" ht="1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</row>
    <row r="851" spans="1:11" ht="1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</row>
    <row r="852" spans="1:11" ht="1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</row>
    <row r="853" spans="1:11" ht="1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</row>
    <row r="854" spans="1:11" ht="1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</row>
    <row r="855" spans="1:11" ht="1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</row>
    <row r="856" spans="1:11" ht="1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</row>
    <row r="857" spans="1:11" ht="1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</row>
    <row r="858" spans="1:11" ht="1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</row>
    <row r="859" spans="1:11" ht="1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</row>
    <row r="860" spans="1:11" ht="1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</row>
    <row r="861" spans="1:11" ht="1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</row>
    <row r="862" spans="1:11" ht="1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</row>
    <row r="863" spans="1:11" ht="1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</row>
    <row r="864" spans="1:11" ht="1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</row>
    <row r="865" spans="1:11" ht="1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</row>
    <row r="866" spans="1:11" ht="1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</row>
    <row r="867" spans="1:11" ht="1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</row>
    <row r="868" spans="1:11" ht="1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</row>
    <row r="869" spans="1:11" ht="1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</row>
    <row r="870" spans="1:11" ht="1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</row>
    <row r="871" spans="1:11" ht="1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</row>
    <row r="872" spans="1:11" ht="1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</row>
    <row r="873" spans="1:11" ht="1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</row>
    <row r="874" spans="1:11" ht="1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</row>
    <row r="875" spans="1:11" ht="1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</row>
    <row r="876" spans="1:11" ht="1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</row>
    <row r="877" spans="1:11" ht="1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</row>
    <row r="878" spans="1:11" ht="1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</row>
    <row r="879" spans="1:11" ht="1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</row>
    <row r="880" spans="1:11" ht="1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</row>
    <row r="881" spans="1:11" ht="1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</row>
    <row r="882" spans="1:11" ht="1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</row>
    <row r="883" spans="1:11" ht="1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</row>
    <row r="884" spans="1:11" ht="1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</row>
    <row r="885" spans="1:11" ht="1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</row>
    <row r="886" spans="1:11" ht="1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</row>
    <row r="887" spans="1:11" ht="1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</row>
    <row r="888" spans="1:11" ht="1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</row>
    <row r="889" spans="1:11" ht="1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</row>
    <row r="890" spans="1:11" ht="1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</row>
    <row r="891" spans="1:11" ht="1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</row>
    <row r="892" spans="1:11" ht="1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</row>
    <row r="893" spans="1:11" ht="1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</row>
    <row r="894" spans="1:11" ht="1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</row>
    <row r="895" spans="1:11" ht="1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</row>
    <row r="896" spans="1:11" ht="1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</row>
    <row r="897" spans="1:11" ht="1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</row>
    <row r="898" spans="1:11" ht="1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</row>
    <row r="899" spans="1:11" ht="1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</row>
    <row r="900" spans="1:11" ht="1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</row>
    <row r="901" spans="1:11" ht="1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</row>
    <row r="902" spans="1:11" ht="1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</row>
    <row r="903" spans="1:11" ht="1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</row>
    <row r="904" spans="1:11" ht="1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</row>
    <row r="905" spans="1:11" ht="1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</row>
    <row r="906" spans="1:11" ht="1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</row>
    <row r="907" spans="1:11" ht="1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</row>
    <row r="908" spans="1:11" ht="1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</row>
    <row r="909" spans="1:11" ht="1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</row>
    <row r="910" spans="1:11" ht="1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</row>
    <row r="911" spans="1:11" ht="1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</row>
    <row r="912" spans="1:11" ht="1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</row>
    <row r="913" spans="1:11" ht="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</row>
    <row r="914" spans="1:11" ht="1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</row>
    <row r="915" spans="1:11" ht="1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</row>
    <row r="916" spans="1:11" ht="1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</row>
    <row r="917" spans="1:11" ht="1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</row>
    <row r="918" spans="1:11" ht="1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</row>
    <row r="919" spans="1:11" ht="1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</row>
    <row r="920" spans="1:11" ht="1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</row>
    <row r="921" spans="1:11" ht="1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</row>
    <row r="922" spans="1:11" ht="1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</row>
    <row r="923" spans="1:11" ht="1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</row>
    <row r="924" spans="1:11" ht="1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</row>
    <row r="925" spans="1:11" ht="1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</row>
    <row r="926" spans="1:11" ht="1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</row>
    <row r="927" spans="1:11" ht="1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</row>
    <row r="928" spans="1:11" ht="1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</row>
    <row r="929" spans="1:11" ht="1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</row>
    <row r="930" spans="1:11" ht="1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</row>
    <row r="931" spans="1:11" ht="1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</row>
    <row r="932" spans="1:11" ht="1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</row>
    <row r="933" spans="1:11" ht="1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</row>
    <row r="934" spans="1:11" ht="1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</row>
    <row r="935" spans="1:11" ht="1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</row>
    <row r="936" spans="1:11" ht="1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</row>
    <row r="937" spans="1:11" ht="1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</row>
    <row r="938" spans="1:11" ht="1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</row>
    <row r="939" spans="1:11" ht="1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</row>
    <row r="940" spans="1:11" ht="1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</row>
    <row r="941" spans="1:11" ht="1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</row>
    <row r="942" spans="1:11" ht="1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</row>
    <row r="943" spans="1:11" ht="1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</row>
    <row r="944" spans="1:11" ht="1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</row>
    <row r="945" spans="1:11" ht="1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</row>
    <row r="946" spans="1:11" ht="1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</row>
    <row r="947" spans="1:11" ht="1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</row>
    <row r="948" spans="1:11" ht="1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</row>
    <row r="949" spans="1:11" ht="1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</row>
    <row r="950" spans="1:11" ht="1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</row>
    <row r="951" spans="1:11" ht="1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</row>
    <row r="952" spans="1:11" ht="1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</row>
    <row r="953" spans="1:11" ht="1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</row>
    <row r="954" spans="1:11" ht="1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</row>
    <row r="955" spans="1:11" ht="1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</row>
    <row r="956" spans="1:11" ht="1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</row>
    <row r="957" spans="1:11" ht="1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</row>
    <row r="958" spans="1:11" ht="1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</row>
    <row r="959" spans="1:11" ht="1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</row>
    <row r="960" spans="1:11" ht="1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</row>
    <row r="961" spans="1:11" ht="1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</row>
    <row r="962" spans="1:11" ht="1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</row>
    <row r="963" spans="1:11" ht="1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</row>
    <row r="964" spans="1:11" ht="13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</row>
    <row r="965" spans="1:11" ht="13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</row>
    <row r="966" spans="1:11" ht="13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</row>
    <row r="967" spans="1:11" ht="13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</row>
    <row r="968" spans="1:11" ht="13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</row>
    <row r="969" spans="1:11" ht="13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</row>
    <row r="970" spans="1:11" ht="13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</row>
    <row r="971" spans="1:11" ht="13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</row>
    <row r="972" spans="1:11" ht="13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</row>
    <row r="973" spans="1:11" ht="1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</row>
    <row r="974" spans="1:11" ht="13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</row>
    <row r="975" spans="1:11" ht="13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</row>
    <row r="976" spans="1:11" ht="13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</row>
    <row r="977" spans="1:11" ht="13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</row>
    <row r="978" spans="1:11" ht="13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</row>
    <row r="979" spans="1:11" ht="13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</row>
    <row r="980" spans="1:11" ht="13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</row>
    <row r="981" spans="1:11" ht="13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</row>
    <row r="982" spans="1:11" ht="13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</row>
    <row r="983" spans="1:11" ht="1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</row>
    <row r="984" spans="1:11" ht="13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</row>
    <row r="985" spans="1:11" ht="13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</row>
    <row r="986" spans="1:11" ht="13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</row>
    <row r="987" spans="1:11" ht="13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</row>
    <row r="988" spans="1:11" ht="13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</row>
    <row r="989" spans="1:11" ht="13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</row>
    <row r="990" spans="1:11" ht="13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</row>
    <row r="991" spans="1:11" ht="13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</row>
    <row r="992" spans="1:11" ht="13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</row>
    <row r="993" spans="1:11" ht="1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</row>
    <row r="994" spans="1:11" ht="13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</row>
    <row r="995" spans="1:11" ht="13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</row>
    <row r="996" spans="1:11" ht="13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</row>
    <row r="997" spans="1:11" ht="13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</row>
    <row r="998" spans="1:11" ht="13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</row>
    <row r="999" spans="1:11" ht="13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</row>
    <row r="1000" spans="1:11" ht="13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</row>
    <row r="1001" spans="1:11" ht="13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</row>
    <row r="1002" spans="1:11" ht="13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</row>
    <row r="1003" spans="1:11" ht="1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</row>
  </sheetData>
  <mergeCells count="45">
    <mergeCell ref="B69:C69"/>
    <mergeCell ref="D69:E69"/>
    <mergeCell ref="B70:C70"/>
    <mergeCell ref="D62:E62"/>
    <mergeCell ref="B65:C65"/>
    <mergeCell ref="D65:E65"/>
    <mergeCell ref="B66:C66"/>
    <mergeCell ref="D66:E66"/>
    <mergeCell ref="D54:E54"/>
    <mergeCell ref="D55:E55"/>
    <mergeCell ref="D59:E59"/>
    <mergeCell ref="D60:E60"/>
    <mergeCell ref="D61:E61"/>
    <mergeCell ref="B42:C42"/>
    <mergeCell ref="D42:E42"/>
    <mergeCell ref="B43:C43"/>
    <mergeCell ref="D43:E43"/>
    <mergeCell ref="B46:E46"/>
    <mergeCell ref="D35:E35"/>
    <mergeCell ref="D36:E36"/>
    <mergeCell ref="D37:E37"/>
    <mergeCell ref="B40:E40"/>
    <mergeCell ref="B41:C41"/>
    <mergeCell ref="D41:E41"/>
    <mergeCell ref="B23:B31"/>
    <mergeCell ref="D23:E31"/>
    <mergeCell ref="D32:E32"/>
    <mergeCell ref="D33:E33"/>
    <mergeCell ref="D34:E34"/>
    <mergeCell ref="B15:B20"/>
    <mergeCell ref="D15:E15"/>
    <mergeCell ref="D16:E21"/>
    <mergeCell ref="B21:B22"/>
    <mergeCell ref="D22:E22"/>
    <mergeCell ref="B8:E8"/>
    <mergeCell ref="D9:E9"/>
    <mergeCell ref="B10:B12"/>
    <mergeCell ref="D10:E12"/>
    <mergeCell ref="B13:B14"/>
    <mergeCell ref="D13:E14"/>
    <mergeCell ref="B1:E1"/>
    <mergeCell ref="B2:E2"/>
    <mergeCell ref="B3:E3"/>
    <mergeCell ref="B5:E5"/>
    <mergeCell ref="B7:E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8576"/>
  <sheetViews>
    <sheetView zoomScaleNormal="100" workbookViewId="0">
      <pane ySplit="7" topLeftCell="A8" activePane="bottomLeft" state="frozen"/>
      <selection pane="bottomLeft" activeCell="N6" sqref="N6:P8"/>
    </sheetView>
  </sheetViews>
  <sheetFormatPr defaultColWidth="12.6328125" defaultRowHeight="12.5"/>
  <cols>
    <col min="2" max="2" width="64.90625" customWidth="1"/>
  </cols>
  <sheetData>
    <row r="1" spans="1:26" ht="15.75" customHeight="1">
      <c r="A1" s="136" t="s">
        <v>61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.75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.75" customHeight="1">
      <c r="A4" s="48"/>
      <c r="B4" s="49"/>
      <c r="C4" s="49"/>
      <c r="D4" s="50"/>
      <c r="E4" s="49"/>
      <c r="F4" s="49"/>
      <c r="G4" s="49"/>
      <c r="H4" s="49"/>
      <c r="I4" s="49"/>
      <c r="J4" s="49"/>
      <c r="K4" s="49"/>
      <c r="L4" s="51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.75" customHeight="1">
      <c r="A5" s="139" t="s">
        <v>62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5.75" customHeight="1">
      <c r="A6" s="140" t="s">
        <v>4</v>
      </c>
      <c r="B6" s="140"/>
      <c r="C6" s="53"/>
      <c r="D6" s="54">
        <v>1.054</v>
      </c>
      <c r="E6" s="55"/>
      <c r="F6" s="56"/>
      <c r="G6" s="56"/>
      <c r="H6" s="56"/>
      <c r="I6" s="56"/>
      <c r="J6" s="56"/>
      <c r="K6" s="141" t="s">
        <v>5</v>
      </c>
      <c r="L6" s="141"/>
      <c r="M6" s="46"/>
      <c r="N6" s="142" t="s">
        <v>63</v>
      </c>
      <c r="O6" s="142"/>
      <c r="P6" s="142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.75" customHeight="1">
      <c r="A7" s="52" t="s">
        <v>7</v>
      </c>
      <c r="B7" s="57" t="s">
        <v>64</v>
      </c>
      <c r="C7" s="57" t="s">
        <v>65</v>
      </c>
      <c r="D7" s="57" t="s">
        <v>66</v>
      </c>
      <c r="E7" s="57" t="s">
        <v>67</v>
      </c>
      <c r="F7" s="57" t="s">
        <v>68</v>
      </c>
      <c r="G7" s="57" t="s">
        <v>69</v>
      </c>
      <c r="H7" s="57" t="s">
        <v>70</v>
      </c>
      <c r="I7" s="57" t="s">
        <v>71</v>
      </c>
      <c r="J7" s="57" t="s">
        <v>72</v>
      </c>
      <c r="K7" s="57" t="s">
        <v>73</v>
      </c>
      <c r="L7" s="57" t="s">
        <v>74</v>
      </c>
      <c r="M7" s="46"/>
      <c r="N7" s="58" t="s">
        <v>75</v>
      </c>
      <c r="O7" s="58" t="s">
        <v>76</v>
      </c>
      <c r="P7" s="58" t="s">
        <v>77</v>
      </c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.75" customHeight="1">
      <c r="A8" s="143">
        <v>4</v>
      </c>
      <c r="B8" s="60" t="s">
        <v>78</v>
      </c>
      <c r="C8" s="144">
        <f>1498.52 *D6</f>
        <v>1579.4400800000001</v>
      </c>
      <c r="D8" s="144">
        <f t="shared" ref="D8:L8" si="0">C8*1.1</f>
        <v>1737.3840880000002</v>
      </c>
      <c r="E8" s="144">
        <f t="shared" si="0"/>
        <v>1911.1224968000004</v>
      </c>
      <c r="F8" s="144">
        <f t="shared" si="0"/>
        <v>2102.2347464800005</v>
      </c>
      <c r="G8" s="144">
        <f t="shared" si="0"/>
        <v>2312.4582211280008</v>
      </c>
      <c r="H8" s="144">
        <f t="shared" si="0"/>
        <v>2543.7040432408012</v>
      </c>
      <c r="I8" s="144">
        <f t="shared" si="0"/>
        <v>2798.0744475648817</v>
      </c>
      <c r="J8" s="144">
        <f t="shared" si="0"/>
        <v>3077.8818923213703</v>
      </c>
      <c r="K8" s="144">
        <f t="shared" si="0"/>
        <v>3385.6700815535078</v>
      </c>
      <c r="L8" s="144">
        <f t="shared" si="0"/>
        <v>3724.237089708859</v>
      </c>
      <c r="M8" s="46"/>
      <c r="N8" s="62">
        <v>0</v>
      </c>
      <c r="O8" s="62">
        <f>C36</f>
        <v>2707.0409</v>
      </c>
      <c r="P8" s="62">
        <f>C10</f>
        <v>1595.7243800000001</v>
      </c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.75" customHeight="1">
      <c r="A9" s="143"/>
      <c r="B9" s="60" t="s">
        <v>79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46"/>
      <c r="N9" s="62">
        <v>0</v>
      </c>
      <c r="O9" s="62">
        <v>3325</v>
      </c>
      <c r="P9" s="62">
        <v>2375</v>
      </c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.75" customHeight="1">
      <c r="A10" s="145">
        <v>5</v>
      </c>
      <c r="B10" s="64" t="s">
        <v>80</v>
      </c>
      <c r="C10" s="146">
        <f>1513.97*D6</f>
        <v>1595.7243800000001</v>
      </c>
      <c r="D10" s="146">
        <f t="shared" ref="D10:L10" si="1">C10*1.1</f>
        <v>1755.2968180000003</v>
      </c>
      <c r="E10" s="146">
        <f t="shared" si="1"/>
        <v>1930.8264998000004</v>
      </c>
      <c r="F10" s="146">
        <f t="shared" si="1"/>
        <v>2123.9091497800005</v>
      </c>
      <c r="G10" s="146">
        <f t="shared" si="1"/>
        <v>2336.3000647580006</v>
      </c>
      <c r="H10" s="146">
        <f t="shared" si="1"/>
        <v>2569.9300712338008</v>
      </c>
      <c r="I10" s="146">
        <f t="shared" si="1"/>
        <v>2826.9230783571811</v>
      </c>
      <c r="J10" s="146">
        <f t="shared" si="1"/>
        <v>3109.6153861928997</v>
      </c>
      <c r="K10" s="146">
        <f t="shared" si="1"/>
        <v>3420.5769248121901</v>
      </c>
      <c r="L10" s="146">
        <f t="shared" si="1"/>
        <v>3762.6346172934095</v>
      </c>
      <c r="M10" s="46"/>
      <c r="N10" s="62">
        <v>0</v>
      </c>
      <c r="O10" s="62">
        <f>O9/44*40</f>
        <v>3022.7272727272725</v>
      </c>
      <c r="P10" s="62">
        <f>P9/44*40</f>
        <v>2159.090909090909</v>
      </c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.75" customHeight="1">
      <c r="A11" s="145"/>
      <c r="B11" s="64" t="s">
        <v>81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66"/>
      <c r="N11" s="67">
        <v>0</v>
      </c>
      <c r="O11" s="67">
        <f>O10-O8</f>
        <v>315.68637272727256</v>
      </c>
      <c r="P11" s="67">
        <f>P10-P8</f>
        <v>563.3665290909089</v>
      </c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.75" customHeight="1">
      <c r="A12" s="145"/>
      <c r="B12" s="64" t="s">
        <v>82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.75" customHeight="1">
      <c r="A13" s="145"/>
      <c r="B13" s="64" t="s">
        <v>83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.75" customHeight="1">
      <c r="A14" s="145"/>
      <c r="B14" s="64" t="s">
        <v>84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.75" customHeight="1">
      <c r="A15" s="143">
        <v>132</v>
      </c>
      <c r="B15" s="60" t="s">
        <v>85</v>
      </c>
      <c r="C15" s="144">
        <f t="shared" ref="C15:L15" si="2">C10</f>
        <v>1595.7243800000001</v>
      </c>
      <c r="D15" s="144">
        <f t="shared" si="2"/>
        <v>1755.2968180000003</v>
      </c>
      <c r="E15" s="144">
        <f t="shared" si="2"/>
        <v>1930.8264998000004</v>
      </c>
      <c r="F15" s="144">
        <f t="shared" si="2"/>
        <v>2123.9091497800005</v>
      </c>
      <c r="G15" s="144">
        <f t="shared" si="2"/>
        <v>2336.3000647580006</v>
      </c>
      <c r="H15" s="144">
        <f t="shared" si="2"/>
        <v>2569.9300712338008</v>
      </c>
      <c r="I15" s="144">
        <f t="shared" si="2"/>
        <v>2826.9230783571811</v>
      </c>
      <c r="J15" s="144">
        <f t="shared" si="2"/>
        <v>3109.6153861928997</v>
      </c>
      <c r="K15" s="144">
        <f t="shared" si="2"/>
        <v>3420.5769248121901</v>
      </c>
      <c r="L15" s="144">
        <f t="shared" si="2"/>
        <v>3762.6346172934095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.75" customHeight="1">
      <c r="A16" s="143"/>
      <c r="B16" s="60" t="s">
        <v>86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.75" customHeight="1">
      <c r="A17" s="63">
        <v>3</v>
      </c>
      <c r="B17" s="64" t="s">
        <v>87</v>
      </c>
      <c r="C17" s="146">
        <f>1559.51 *D6</f>
        <v>1643.72354</v>
      </c>
      <c r="D17" s="146">
        <f t="shared" ref="D17:L17" si="3">C17*1.1</f>
        <v>1808.095894</v>
      </c>
      <c r="E17" s="146">
        <f t="shared" si="3"/>
        <v>1988.9054834000003</v>
      </c>
      <c r="F17" s="146">
        <f t="shared" si="3"/>
        <v>2187.7960317400007</v>
      </c>
      <c r="G17" s="146">
        <f t="shared" si="3"/>
        <v>2406.5756349140011</v>
      </c>
      <c r="H17" s="146">
        <f t="shared" si="3"/>
        <v>2647.2331984054013</v>
      </c>
      <c r="I17" s="146">
        <f t="shared" si="3"/>
        <v>2911.9565182459414</v>
      </c>
      <c r="J17" s="146">
        <f t="shared" si="3"/>
        <v>3203.1521700705357</v>
      </c>
      <c r="K17" s="146">
        <f t="shared" si="3"/>
        <v>3523.4673870775896</v>
      </c>
      <c r="L17" s="146">
        <f t="shared" si="3"/>
        <v>3875.814125785349</v>
      </c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.75" customHeight="1">
      <c r="A18" s="63">
        <v>133</v>
      </c>
      <c r="B18" s="64" t="s">
        <v>88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.75" customHeight="1">
      <c r="A19" s="145">
        <v>134</v>
      </c>
      <c r="B19" s="64" t="s">
        <v>89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.75" customHeight="1">
      <c r="A20" s="145"/>
      <c r="B20" s="64" t="s">
        <v>90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>
      <c r="A21" s="143">
        <v>7</v>
      </c>
      <c r="B21" s="60" t="s">
        <v>91</v>
      </c>
      <c r="C21" s="144">
        <f>1739.2 *D6</f>
        <v>1833.1168000000002</v>
      </c>
      <c r="D21" s="144">
        <f t="shared" ref="D21:L21" si="4">C21*1.1</f>
        <v>2016.4284800000005</v>
      </c>
      <c r="E21" s="144">
        <f t="shared" si="4"/>
        <v>2218.0713280000009</v>
      </c>
      <c r="F21" s="144">
        <f t="shared" si="4"/>
        <v>2439.878460800001</v>
      </c>
      <c r="G21" s="144">
        <f t="shared" si="4"/>
        <v>2683.8663068800015</v>
      </c>
      <c r="H21" s="144">
        <f t="shared" si="4"/>
        <v>2952.2529375680019</v>
      </c>
      <c r="I21" s="144">
        <f t="shared" si="4"/>
        <v>3247.4782313248024</v>
      </c>
      <c r="J21" s="144">
        <f t="shared" si="4"/>
        <v>3572.2260544572828</v>
      </c>
      <c r="K21" s="144">
        <f t="shared" si="4"/>
        <v>3929.4486599030115</v>
      </c>
      <c r="L21" s="144">
        <f t="shared" si="4"/>
        <v>4322.3935258933134</v>
      </c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>
      <c r="A22" s="143"/>
      <c r="B22" s="60" t="s">
        <v>92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.75" customHeight="1">
      <c r="A23" s="145">
        <v>8</v>
      </c>
      <c r="B23" s="64" t="s">
        <v>93</v>
      </c>
      <c r="C23" s="146">
        <f>1835.86 *D6</f>
        <v>1934.9964399999999</v>
      </c>
      <c r="D23" s="146">
        <f t="shared" ref="D23:L23" si="5">C23*1.1</f>
        <v>2128.4960839999999</v>
      </c>
      <c r="E23" s="146">
        <f t="shared" si="5"/>
        <v>2341.3456924000002</v>
      </c>
      <c r="F23" s="146">
        <f t="shared" si="5"/>
        <v>2575.4802616400002</v>
      </c>
      <c r="G23" s="146">
        <f t="shared" si="5"/>
        <v>2833.0282878040007</v>
      </c>
      <c r="H23" s="146">
        <f t="shared" si="5"/>
        <v>3116.3311165844011</v>
      </c>
      <c r="I23" s="146">
        <f t="shared" si="5"/>
        <v>3427.9642282428417</v>
      </c>
      <c r="J23" s="146">
        <f t="shared" si="5"/>
        <v>3770.7606510671262</v>
      </c>
      <c r="K23" s="146">
        <f t="shared" si="5"/>
        <v>4147.8367161738388</v>
      </c>
      <c r="L23" s="146">
        <f t="shared" si="5"/>
        <v>4562.620387791223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>
      <c r="A24" s="145"/>
      <c r="B24" s="64" t="s">
        <v>94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.75" customHeight="1">
      <c r="A25" s="63">
        <v>56</v>
      </c>
      <c r="B25" s="64" t="s">
        <v>95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>
      <c r="A26" s="63">
        <v>135</v>
      </c>
      <c r="B26" s="64" t="s">
        <v>96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customHeight="1">
      <c r="A27" s="143">
        <v>9</v>
      </c>
      <c r="B27" s="60" t="s">
        <v>97</v>
      </c>
      <c r="C27" s="144">
        <f>2007.54 *D6</f>
        <v>2115.9471600000002</v>
      </c>
      <c r="D27" s="144">
        <f t="shared" ref="D27:L27" si="6">C27*1.1</f>
        <v>2327.5418760000002</v>
      </c>
      <c r="E27" s="144">
        <f t="shared" si="6"/>
        <v>2560.2960636000003</v>
      </c>
      <c r="F27" s="144">
        <f t="shared" si="6"/>
        <v>2816.3256699600006</v>
      </c>
      <c r="G27" s="144">
        <f t="shared" si="6"/>
        <v>3097.9582369560007</v>
      </c>
      <c r="H27" s="144">
        <f t="shared" si="6"/>
        <v>3407.7540606516013</v>
      </c>
      <c r="I27" s="144">
        <f t="shared" si="6"/>
        <v>3748.5294667167618</v>
      </c>
      <c r="J27" s="144">
        <f t="shared" si="6"/>
        <v>4123.3824133884382</v>
      </c>
      <c r="K27" s="144">
        <f t="shared" si="6"/>
        <v>4535.7206547272826</v>
      </c>
      <c r="L27" s="144">
        <f t="shared" si="6"/>
        <v>4989.292720200011</v>
      </c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>
      <c r="A28" s="143"/>
      <c r="B28" s="60" t="s">
        <v>98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>
      <c r="A29" s="143"/>
      <c r="B29" s="60" t="s">
        <v>99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>
      <c r="A30" s="59">
        <v>136</v>
      </c>
      <c r="B30" s="60" t="s">
        <v>100</v>
      </c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>
      <c r="A31" s="145">
        <v>10</v>
      </c>
      <c r="B31" s="64" t="s">
        <v>101</v>
      </c>
      <c r="C31" s="146">
        <f>2270.23 *D6</f>
        <v>2392.82242</v>
      </c>
      <c r="D31" s="146">
        <f t="shared" ref="D31:L31" si="7">C31*1.1</f>
        <v>2632.1046620000002</v>
      </c>
      <c r="E31" s="146">
        <f t="shared" si="7"/>
        <v>2895.3151282000003</v>
      </c>
      <c r="F31" s="146">
        <f t="shared" si="7"/>
        <v>3184.8466410200008</v>
      </c>
      <c r="G31" s="146">
        <f t="shared" si="7"/>
        <v>3503.3313051220011</v>
      </c>
      <c r="H31" s="146">
        <f t="shared" si="7"/>
        <v>3853.6644356342017</v>
      </c>
      <c r="I31" s="146">
        <f t="shared" si="7"/>
        <v>4239.0308791976222</v>
      </c>
      <c r="J31" s="146">
        <f t="shared" si="7"/>
        <v>4662.9339671173848</v>
      </c>
      <c r="K31" s="146">
        <f t="shared" si="7"/>
        <v>5129.2273638291235</v>
      </c>
      <c r="L31" s="146">
        <f t="shared" si="7"/>
        <v>5642.1501002120367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>
      <c r="A32" s="145"/>
      <c r="B32" s="64" t="s">
        <v>102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>
      <c r="A33" s="145"/>
      <c r="B33" s="64" t="s">
        <v>103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>
      <c r="A34" s="145"/>
      <c r="B34" s="64" t="s">
        <v>104</v>
      </c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>
      <c r="A35" s="63">
        <v>137</v>
      </c>
      <c r="B35" s="64" t="s">
        <v>105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>
      <c r="A36" s="143">
        <v>11</v>
      </c>
      <c r="B36" s="60" t="s">
        <v>106</v>
      </c>
      <c r="C36" s="144">
        <f>2568.35 *D6</f>
        <v>2707.0409</v>
      </c>
      <c r="D36" s="144">
        <f t="shared" ref="D36:L36" si="8">C36*1.1</f>
        <v>2977.7449900000001</v>
      </c>
      <c r="E36" s="144">
        <f t="shared" si="8"/>
        <v>3275.5194890000002</v>
      </c>
      <c r="F36" s="144">
        <f t="shared" si="8"/>
        <v>3603.0714379000005</v>
      </c>
      <c r="G36" s="144">
        <f t="shared" si="8"/>
        <v>3963.3785816900008</v>
      </c>
      <c r="H36" s="144">
        <f t="shared" si="8"/>
        <v>4359.7164398590012</v>
      </c>
      <c r="I36" s="144">
        <f t="shared" si="8"/>
        <v>4795.6880838449015</v>
      </c>
      <c r="J36" s="144">
        <f t="shared" si="8"/>
        <v>5275.2568922293922</v>
      </c>
      <c r="K36" s="144">
        <f t="shared" si="8"/>
        <v>5802.7825814523321</v>
      </c>
      <c r="L36" s="144">
        <f t="shared" si="8"/>
        <v>6383.060839597566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>
      <c r="A37" s="143"/>
      <c r="B37" s="60" t="s">
        <v>107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>
      <c r="A38" s="143"/>
      <c r="B38" s="60" t="s">
        <v>108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>
      <c r="A39" s="143"/>
      <c r="B39" s="60" t="s">
        <v>109</v>
      </c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>
      <c r="A40" s="143"/>
      <c r="B40" s="60" t="s">
        <v>110</v>
      </c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>
      <c r="A41" s="143"/>
      <c r="B41" s="60" t="s">
        <v>111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>
      <c r="A42" s="59">
        <v>138</v>
      </c>
      <c r="B42" s="60" t="s">
        <v>112</v>
      </c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>
      <c r="A43" s="143">
        <v>139</v>
      </c>
      <c r="B43" s="60" t="s">
        <v>113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>
      <c r="A44" s="143"/>
      <c r="B44" s="60" t="s">
        <v>114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>
      <c r="A45" s="143"/>
      <c r="B45" s="60" t="s">
        <v>115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>
      <c r="A46" s="145">
        <v>12</v>
      </c>
      <c r="B46" s="64" t="s">
        <v>116</v>
      </c>
      <c r="C46" s="146">
        <f>2906.76 *D6</f>
        <v>3063.7250400000003</v>
      </c>
      <c r="D46" s="146">
        <f t="shared" ref="D46:L46" si="9">C46*1.1</f>
        <v>3370.0975440000007</v>
      </c>
      <c r="E46" s="146">
        <f t="shared" si="9"/>
        <v>3707.1072984000011</v>
      </c>
      <c r="F46" s="146">
        <f t="shared" si="9"/>
        <v>4077.8180282400017</v>
      </c>
      <c r="G46" s="146">
        <f t="shared" si="9"/>
        <v>4485.5998310640025</v>
      </c>
      <c r="H46" s="146">
        <f t="shared" si="9"/>
        <v>4934.1598141704035</v>
      </c>
      <c r="I46" s="146">
        <f t="shared" si="9"/>
        <v>5427.5757955874442</v>
      </c>
      <c r="J46" s="146">
        <f t="shared" si="9"/>
        <v>5970.3333751461887</v>
      </c>
      <c r="K46" s="146">
        <f t="shared" si="9"/>
        <v>6567.3667126608079</v>
      </c>
      <c r="L46" s="146">
        <f t="shared" si="9"/>
        <v>7224.1033839268894</v>
      </c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>
      <c r="A47" s="145"/>
      <c r="B47" s="64" t="s">
        <v>117</v>
      </c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>
      <c r="A48" s="145"/>
      <c r="B48" s="64" t="s">
        <v>118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>
      <c r="A49" s="145"/>
      <c r="B49" s="64" t="s">
        <v>119</v>
      </c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>
      <c r="A50" s="145"/>
      <c r="B50" s="64" t="s">
        <v>120</v>
      </c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>
      <c r="A51" s="59">
        <v>78</v>
      </c>
      <c r="B51" s="60" t="s">
        <v>121</v>
      </c>
      <c r="C51" s="61">
        <f>2941.7 *D6</f>
        <v>3100.5517999999997</v>
      </c>
      <c r="D51" s="61">
        <f t="shared" ref="D51:L51" si="10">C51*1.1</f>
        <v>3410.60698</v>
      </c>
      <c r="E51" s="61">
        <f t="shared" si="10"/>
        <v>3751.6676780000003</v>
      </c>
      <c r="F51" s="61">
        <f t="shared" si="10"/>
        <v>4126.834445800001</v>
      </c>
      <c r="G51" s="61">
        <f t="shared" si="10"/>
        <v>4539.5178903800015</v>
      </c>
      <c r="H51" s="61">
        <f t="shared" si="10"/>
        <v>4993.4696794180018</v>
      </c>
      <c r="I51" s="61">
        <f t="shared" si="10"/>
        <v>5492.8166473598021</v>
      </c>
      <c r="J51" s="61">
        <f t="shared" si="10"/>
        <v>6042.0983120957826</v>
      </c>
      <c r="K51" s="61">
        <f t="shared" si="10"/>
        <v>6646.3081433053612</v>
      </c>
      <c r="L51" s="61">
        <f t="shared" si="10"/>
        <v>7310.9389576358981</v>
      </c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>
      <c r="A52" s="145">
        <v>13</v>
      </c>
      <c r="B52" s="64" t="s">
        <v>122</v>
      </c>
      <c r="C52" s="146">
        <f>3400.92 *D6</f>
        <v>3584.5696800000001</v>
      </c>
      <c r="D52" s="146">
        <f t="shared" ref="D52:L52" si="11">C52*1.1</f>
        <v>3943.0266480000005</v>
      </c>
      <c r="E52" s="146">
        <f t="shared" si="11"/>
        <v>4337.3293128000005</v>
      </c>
      <c r="F52" s="146">
        <f t="shared" si="11"/>
        <v>4771.0622440800007</v>
      </c>
      <c r="G52" s="146">
        <f t="shared" si="11"/>
        <v>5248.1684684880011</v>
      </c>
      <c r="H52" s="146">
        <f t="shared" si="11"/>
        <v>5772.9853153368012</v>
      </c>
      <c r="I52" s="146">
        <f t="shared" si="11"/>
        <v>6350.2838468704822</v>
      </c>
      <c r="J52" s="146">
        <f t="shared" si="11"/>
        <v>6985.312231557531</v>
      </c>
      <c r="K52" s="146">
        <f t="shared" si="11"/>
        <v>7683.8434547132847</v>
      </c>
      <c r="L52" s="146">
        <f t="shared" si="11"/>
        <v>8452.2278001846134</v>
      </c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>
      <c r="A53" s="145"/>
      <c r="B53" s="64" t="s">
        <v>123</v>
      </c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>
      <c r="A54" s="145"/>
      <c r="B54" s="64" t="s">
        <v>124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>
      <c r="A55" s="145"/>
      <c r="B55" s="64" t="s">
        <v>125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>
      <c r="A56" s="143">
        <v>14</v>
      </c>
      <c r="B56" s="60" t="s">
        <v>126</v>
      </c>
      <c r="C56" s="144">
        <f>4351.22 *D6</f>
        <v>4586.1858800000009</v>
      </c>
      <c r="D56" s="144">
        <f t="shared" ref="D56:L56" si="12">C56*1.1</f>
        <v>5044.8044680000012</v>
      </c>
      <c r="E56" s="144">
        <f t="shared" si="12"/>
        <v>5549.2849148000014</v>
      </c>
      <c r="F56" s="144">
        <f t="shared" si="12"/>
        <v>6104.2134062800023</v>
      </c>
      <c r="G56" s="144">
        <f t="shared" si="12"/>
        <v>6714.6347469080029</v>
      </c>
      <c r="H56" s="144">
        <f t="shared" si="12"/>
        <v>7386.0982215988033</v>
      </c>
      <c r="I56" s="144">
        <f t="shared" si="12"/>
        <v>8124.7080437586847</v>
      </c>
      <c r="J56" s="144">
        <f t="shared" si="12"/>
        <v>8937.1788481345538</v>
      </c>
      <c r="K56" s="144">
        <f t="shared" si="12"/>
        <v>9830.8967329480092</v>
      </c>
      <c r="L56" s="144">
        <f t="shared" si="12"/>
        <v>10813.986406242811</v>
      </c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>
      <c r="A57" s="143"/>
      <c r="B57" s="60" t="s">
        <v>127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>
      <c r="A58" s="145">
        <v>15</v>
      </c>
      <c r="B58" s="64" t="s">
        <v>128</v>
      </c>
      <c r="C58" s="146">
        <f>4930.33 *D6</f>
        <v>5196.5678200000002</v>
      </c>
      <c r="D58" s="146">
        <f t="shared" ref="D58:L58" si="13">C58*1.1</f>
        <v>5716.2246020000011</v>
      </c>
      <c r="E58" s="146">
        <f t="shared" si="13"/>
        <v>6287.8470622000013</v>
      </c>
      <c r="F58" s="146">
        <f t="shared" si="13"/>
        <v>6916.6317684200021</v>
      </c>
      <c r="G58" s="146">
        <f t="shared" si="13"/>
        <v>7608.2949452620032</v>
      </c>
      <c r="H58" s="146">
        <f t="shared" si="13"/>
        <v>8369.1244397882037</v>
      </c>
      <c r="I58" s="146">
        <f t="shared" si="13"/>
        <v>9206.0368837670248</v>
      </c>
      <c r="J58" s="146">
        <f t="shared" si="13"/>
        <v>10126.640572143728</v>
      </c>
      <c r="K58" s="146">
        <f t="shared" si="13"/>
        <v>11139.304629358101</v>
      </c>
      <c r="L58" s="146">
        <f t="shared" si="13"/>
        <v>12253.235092293911</v>
      </c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>
      <c r="A59" s="145"/>
      <c r="B59" s="64" t="s">
        <v>129</v>
      </c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>
      <c r="A60" s="143">
        <v>16</v>
      </c>
      <c r="B60" s="60" t="s">
        <v>130</v>
      </c>
      <c r="C60" s="144">
        <f>5612.83 *D6</f>
        <v>5915.9228199999998</v>
      </c>
      <c r="D60" s="144">
        <f t="shared" ref="D60:L60" si="14">C60*1.1</f>
        <v>6507.5151020000003</v>
      </c>
      <c r="E60" s="144">
        <f t="shared" si="14"/>
        <v>7158.266612200001</v>
      </c>
      <c r="F60" s="144">
        <f t="shared" si="14"/>
        <v>7874.0932734200014</v>
      </c>
      <c r="G60" s="144">
        <f t="shared" si="14"/>
        <v>8661.5026007620017</v>
      </c>
      <c r="H60" s="144">
        <f t="shared" si="14"/>
        <v>9527.6528608382032</v>
      </c>
      <c r="I60" s="144">
        <f t="shared" si="14"/>
        <v>10480.418146922024</v>
      </c>
      <c r="J60" s="144">
        <f t="shared" si="14"/>
        <v>11528.459961614228</v>
      </c>
      <c r="K60" s="144">
        <f t="shared" si="14"/>
        <v>12681.305957775652</v>
      </c>
      <c r="L60" s="144">
        <f t="shared" si="14"/>
        <v>13949.436553553218</v>
      </c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>
      <c r="A61" s="143"/>
      <c r="B61" s="60" t="s">
        <v>131</v>
      </c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>
      <c r="A62" s="145">
        <v>17</v>
      </c>
      <c r="B62" s="64" t="s">
        <v>132</v>
      </c>
      <c r="C62" s="146">
        <f>3279 *D6</f>
        <v>3456.0660000000003</v>
      </c>
      <c r="D62" s="146">
        <f t="shared" ref="D62:L62" si="15">C62*1.1</f>
        <v>3801.6726000000008</v>
      </c>
      <c r="E62" s="146">
        <f t="shared" si="15"/>
        <v>4181.839860000001</v>
      </c>
      <c r="F62" s="146">
        <f t="shared" si="15"/>
        <v>4600.0238460000019</v>
      </c>
      <c r="G62" s="146">
        <f t="shared" si="15"/>
        <v>5060.0262306000022</v>
      </c>
      <c r="H62" s="146">
        <f t="shared" si="15"/>
        <v>5566.0288536600028</v>
      </c>
      <c r="I62" s="146">
        <f t="shared" si="15"/>
        <v>6122.6317390260037</v>
      </c>
      <c r="J62" s="146">
        <f t="shared" si="15"/>
        <v>6734.8949129286048</v>
      </c>
      <c r="K62" s="146">
        <f t="shared" si="15"/>
        <v>7408.384404221466</v>
      </c>
      <c r="L62" s="146">
        <f t="shared" si="15"/>
        <v>8149.2228446436129</v>
      </c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>
      <c r="A63" s="145"/>
      <c r="B63" s="64" t="s">
        <v>133</v>
      </c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>
      <c r="A64" s="59">
        <v>18</v>
      </c>
      <c r="B64" s="68" t="s">
        <v>134</v>
      </c>
      <c r="C64" s="61">
        <f>3633.29 *D6</f>
        <v>3829.4876600000002</v>
      </c>
      <c r="D64" s="61">
        <f t="shared" ref="D64:L64" si="16">C64*1.1</f>
        <v>4212.4364260000002</v>
      </c>
      <c r="E64" s="61">
        <f t="shared" si="16"/>
        <v>4633.6800686000006</v>
      </c>
      <c r="F64" s="61">
        <f t="shared" si="16"/>
        <v>5097.0480754600012</v>
      </c>
      <c r="G64" s="61">
        <f t="shared" si="16"/>
        <v>5606.7528830060019</v>
      </c>
      <c r="H64" s="61">
        <f t="shared" si="16"/>
        <v>6167.428171306603</v>
      </c>
      <c r="I64" s="61">
        <f t="shared" si="16"/>
        <v>6784.170988437264</v>
      </c>
      <c r="J64" s="61">
        <f t="shared" si="16"/>
        <v>7462.5880872809912</v>
      </c>
      <c r="K64" s="61">
        <f t="shared" si="16"/>
        <v>8208.8468960090904</v>
      </c>
      <c r="L64" s="61">
        <f t="shared" si="16"/>
        <v>9029.7315856099995</v>
      </c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>
      <c r="A65" s="63">
        <v>98</v>
      </c>
      <c r="B65" s="64" t="s">
        <v>135</v>
      </c>
      <c r="C65" s="65">
        <f>3697.75 *D6</f>
        <v>3897.4285</v>
      </c>
      <c r="D65" s="65">
        <f t="shared" ref="D65:L65" si="17">C65*1.1</f>
        <v>4287.1713500000005</v>
      </c>
      <c r="E65" s="65">
        <f t="shared" si="17"/>
        <v>4715.8884850000013</v>
      </c>
      <c r="F65" s="65">
        <f t="shared" si="17"/>
        <v>5187.4773335000018</v>
      </c>
      <c r="G65" s="65">
        <f t="shared" si="17"/>
        <v>5706.2250668500028</v>
      </c>
      <c r="H65" s="65">
        <f t="shared" si="17"/>
        <v>6276.8475735350039</v>
      </c>
      <c r="I65" s="65">
        <f t="shared" si="17"/>
        <v>6904.5323308885045</v>
      </c>
      <c r="J65" s="65">
        <f t="shared" si="17"/>
        <v>7594.9855639773559</v>
      </c>
      <c r="K65" s="65">
        <f t="shared" si="17"/>
        <v>8354.484120375093</v>
      </c>
      <c r="L65" s="65">
        <f t="shared" si="17"/>
        <v>9189.9325324126039</v>
      </c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>
      <c r="A66" s="59">
        <v>41</v>
      </c>
      <c r="B66" s="68" t="s">
        <v>136</v>
      </c>
      <c r="C66" s="61">
        <f>4116.86 *D6</f>
        <v>4339.1704399999999</v>
      </c>
      <c r="D66" s="61">
        <f t="shared" ref="D66:L66" si="18">C66*1.1</f>
        <v>4773.0874840000006</v>
      </c>
      <c r="E66" s="61">
        <f t="shared" si="18"/>
        <v>5250.3962324000013</v>
      </c>
      <c r="F66" s="61">
        <f t="shared" si="18"/>
        <v>5775.435855640002</v>
      </c>
      <c r="G66" s="61">
        <f t="shared" si="18"/>
        <v>6352.9794412040028</v>
      </c>
      <c r="H66" s="61">
        <f t="shared" si="18"/>
        <v>6988.2773853244034</v>
      </c>
      <c r="I66" s="61">
        <f t="shared" si="18"/>
        <v>7687.1051238568443</v>
      </c>
      <c r="J66" s="61">
        <f t="shared" si="18"/>
        <v>8455.8156362425289</v>
      </c>
      <c r="K66" s="61">
        <f t="shared" si="18"/>
        <v>9301.3971998667821</v>
      </c>
      <c r="L66" s="61">
        <f t="shared" si="18"/>
        <v>10231.536919853461</v>
      </c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>
      <c r="A67" s="63">
        <v>42</v>
      </c>
      <c r="B67" s="69" t="s">
        <v>137</v>
      </c>
      <c r="C67" s="65">
        <f>4686.75 *D6</f>
        <v>4939.8344999999999</v>
      </c>
      <c r="D67" s="65">
        <f t="shared" ref="D67:L67" si="19">C67*1.1</f>
        <v>5433.8179500000006</v>
      </c>
      <c r="E67" s="65">
        <f t="shared" si="19"/>
        <v>5977.1997450000008</v>
      </c>
      <c r="F67" s="65">
        <f t="shared" si="19"/>
        <v>6574.9197195000015</v>
      </c>
      <c r="G67" s="65">
        <f t="shared" si="19"/>
        <v>7232.4116914500019</v>
      </c>
      <c r="H67" s="65">
        <f t="shared" si="19"/>
        <v>7955.6528605950025</v>
      </c>
      <c r="I67" s="65">
        <f t="shared" si="19"/>
        <v>8751.2181466545026</v>
      </c>
      <c r="J67" s="65">
        <f t="shared" si="19"/>
        <v>9626.3399613199545</v>
      </c>
      <c r="K67" s="65">
        <f t="shared" si="19"/>
        <v>10588.97395745195</v>
      </c>
      <c r="L67" s="65">
        <f t="shared" si="19"/>
        <v>11647.871353197146</v>
      </c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>
      <c r="A68" s="59">
        <v>112</v>
      </c>
      <c r="B68" s="60" t="s">
        <v>138</v>
      </c>
      <c r="C68" s="61">
        <f>2270.8 *D6</f>
        <v>2393.4232000000002</v>
      </c>
      <c r="D68" s="61">
        <f t="shared" ref="D68:L68" si="20">C68*1.1</f>
        <v>2632.7655200000004</v>
      </c>
      <c r="E68" s="61">
        <f t="shared" si="20"/>
        <v>2896.0420720000006</v>
      </c>
      <c r="F68" s="61">
        <f t="shared" si="20"/>
        <v>3185.6462792000011</v>
      </c>
      <c r="G68" s="61">
        <f t="shared" si="20"/>
        <v>3504.2109071200016</v>
      </c>
      <c r="H68" s="61">
        <f t="shared" si="20"/>
        <v>3854.6319978320021</v>
      </c>
      <c r="I68" s="61">
        <f t="shared" si="20"/>
        <v>4240.0951976152028</v>
      </c>
      <c r="J68" s="61">
        <f t="shared" si="20"/>
        <v>4664.1047173767238</v>
      </c>
      <c r="K68" s="61">
        <f t="shared" si="20"/>
        <v>5130.5151891143969</v>
      </c>
      <c r="L68" s="61">
        <f t="shared" si="20"/>
        <v>5643.5667080258372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>
      <c r="A69" s="63">
        <v>113</v>
      </c>
      <c r="B69" s="64" t="s">
        <v>139</v>
      </c>
      <c r="C69" s="65">
        <f>2573.04 *D6</f>
        <v>2711.98416</v>
      </c>
      <c r="D69" s="65">
        <f t="shared" ref="D69:L69" si="21">C69*1.1</f>
        <v>2983.1825760000002</v>
      </c>
      <c r="E69" s="65">
        <f t="shared" si="21"/>
        <v>3281.5008336000005</v>
      </c>
      <c r="F69" s="65">
        <f t="shared" si="21"/>
        <v>3609.6509169600008</v>
      </c>
      <c r="G69" s="65">
        <f t="shared" si="21"/>
        <v>3970.6160086560012</v>
      </c>
      <c r="H69" s="65">
        <f t="shared" si="21"/>
        <v>4367.6776095216019</v>
      </c>
      <c r="I69" s="65">
        <f t="shared" si="21"/>
        <v>4804.4453704737625</v>
      </c>
      <c r="J69" s="65">
        <f t="shared" si="21"/>
        <v>5284.8899075211393</v>
      </c>
      <c r="K69" s="65">
        <f t="shared" si="21"/>
        <v>5813.378898273254</v>
      </c>
      <c r="L69" s="65">
        <f t="shared" si="21"/>
        <v>6394.7167881005798</v>
      </c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>
      <c r="A70" s="59">
        <v>114</v>
      </c>
      <c r="B70" s="60" t="s">
        <v>140</v>
      </c>
      <c r="C70" s="61">
        <f>2929.21*D6</f>
        <v>3087.3873400000002</v>
      </c>
      <c r="D70" s="61">
        <f t="shared" ref="D70:L70" si="22">C70*1.1</f>
        <v>3396.1260740000007</v>
      </c>
      <c r="E70" s="61">
        <f t="shared" si="22"/>
        <v>3735.738681400001</v>
      </c>
      <c r="F70" s="61">
        <f t="shared" si="22"/>
        <v>4109.3125495400018</v>
      </c>
      <c r="G70" s="61">
        <f t="shared" si="22"/>
        <v>4520.2438044940027</v>
      </c>
      <c r="H70" s="61">
        <f t="shared" si="22"/>
        <v>4972.268184943403</v>
      </c>
      <c r="I70" s="61">
        <f t="shared" si="22"/>
        <v>5469.4950034377434</v>
      </c>
      <c r="J70" s="61">
        <f t="shared" si="22"/>
        <v>6016.4445037815185</v>
      </c>
      <c r="K70" s="61">
        <f t="shared" si="22"/>
        <v>6618.0889541596707</v>
      </c>
      <c r="L70" s="61">
        <f t="shared" si="22"/>
        <v>7279.8978495756382</v>
      </c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>
      <c r="A71" s="70" t="s">
        <v>141</v>
      </c>
      <c r="B71" s="71" t="s">
        <v>142</v>
      </c>
      <c r="C71" s="72">
        <v>3242</v>
      </c>
      <c r="D71" s="72">
        <f t="shared" ref="D71:L71" si="23">C71*1.1</f>
        <v>3566.2000000000003</v>
      </c>
      <c r="E71" s="72">
        <f t="shared" si="23"/>
        <v>3922.8200000000006</v>
      </c>
      <c r="F71" s="72">
        <f t="shared" si="23"/>
        <v>4315.1020000000008</v>
      </c>
      <c r="G71" s="72">
        <f t="shared" si="23"/>
        <v>4746.6122000000014</v>
      </c>
      <c r="H71" s="72">
        <f t="shared" si="23"/>
        <v>5221.2734200000023</v>
      </c>
      <c r="I71" s="72">
        <f t="shared" si="23"/>
        <v>5743.4007620000029</v>
      </c>
      <c r="J71" s="72">
        <f t="shared" si="23"/>
        <v>6317.740838200004</v>
      </c>
      <c r="K71" s="72">
        <f t="shared" si="23"/>
        <v>6949.5149220200046</v>
      </c>
      <c r="L71" s="72">
        <f t="shared" si="23"/>
        <v>7644.4664142220054</v>
      </c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>
      <c r="A72" s="70">
        <v>111</v>
      </c>
      <c r="B72" s="71" t="s">
        <v>143</v>
      </c>
      <c r="C72" s="72">
        <f>C71*107.59%</f>
        <v>3488.0678000000003</v>
      </c>
      <c r="D72" s="72">
        <f t="shared" ref="D72:L72" si="24">C72*1.1</f>
        <v>3836.8745800000006</v>
      </c>
      <c r="E72" s="72">
        <f t="shared" si="24"/>
        <v>4220.5620380000009</v>
      </c>
      <c r="F72" s="72">
        <f t="shared" si="24"/>
        <v>4642.6182418000017</v>
      </c>
      <c r="G72" s="72">
        <f t="shared" si="24"/>
        <v>5106.8800659800027</v>
      </c>
      <c r="H72" s="72">
        <f t="shared" si="24"/>
        <v>5617.568072578003</v>
      </c>
      <c r="I72" s="72">
        <f t="shared" si="24"/>
        <v>6179.3248798358036</v>
      </c>
      <c r="J72" s="72">
        <f t="shared" si="24"/>
        <v>6797.2573678193849</v>
      </c>
      <c r="K72" s="72">
        <f t="shared" si="24"/>
        <v>7476.9831046013242</v>
      </c>
      <c r="L72" s="72">
        <f t="shared" si="24"/>
        <v>8224.6814150614573</v>
      </c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>
      <c r="A73" s="70" t="s">
        <v>144</v>
      </c>
      <c r="B73" s="71" t="s">
        <v>145</v>
      </c>
      <c r="C73" s="147">
        <f>1518*2</f>
        <v>3036</v>
      </c>
      <c r="D73" s="147"/>
      <c r="E73" s="147"/>
      <c r="F73" s="147"/>
      <c r="G73" s="147"/>
      <c r="H73" s="147"/>
      <c r="I73" s="147"/>
      <c r="J73" s="147"/>
      <c r="K73" s="147"/>
      <c r="L73" s="147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>
      <c r="A74" s="73" t="s">
        <v>146</v>
      </c>
      <c r="B74" s="46" t="s">
        <v>147</v>
      </c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>
      <c r="A75" s="73" t="s">
        <v>146</v>
      </c>
      <c r="B75" s="75" t="s">
        <v>148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>
      <c r="A76" s="73" t="s">
        <v>146</v>
      </c>
      <c r="B76" s="46" t="s">
        <v>149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>
      <c r="A77" s="76"/>
      <c r="B77" s="76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>
      <c r="A78" s="148" t="s">
        <v>61</v>
      </c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>
      <c r="A79" s="137" t="s">
        <v>1</v>
      </c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>
      <c r="A80" s="138" t="s">
        <v>2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>
      <c r="A81" s="48"/>
      <c r="B81" s="49"/>
      <c r="C81" s="49"/>
      <c r="D81" s="50"/>
      <c r="E81" s="49"/>
      <c r="F81" s="49"/>
      <c r="G81" s="49"/>
      <c r="H81" s="49"/>
      <c r="I81" s="49"/>
      <c r="J81" s="49"/>
      <c r="K81" s="49"/>
      <c r="L81" s="51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>
      <c r="A82" s="139" t="s">
        <v>150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>
      <c r="A83" s="140" t="s">
        <v>4</v>
      </c>
      <c r="B83" s="140"/>
      <c r="C83" s="53"/>
      <c r="D83" s="54">
        <v>1.054</v>
      </c>
      <c r="E83" s="78"/>
      <c r="F83" s="56"/>
      <c r="G83" s="56"/>
      <c r="H83" s="56"/>
      <c r="I83" s="56"/>
      <c r="J83" s="56"/>
      <c r="K83" s="141" t="s">
        <v>5</v>
      </c>
      <c r="L83" s="141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>
      <c r="A84" s="52" t="s">
        <v>7</v>
      </c>
      <c r="B84" s="57" t="s">
        <v>64</v>
      </c>
      <c r="C84" s="57" t="s">
        <v>65</v>
      </c>
      <c r="D84" s="57" t="s">
        <v>66</v>
      </c>
      <c r="E84" s="57" t="s">
        <v>67</v>
      </c>
      <c r="F84" s="57" t="s">
        <v>68</v>
      </c>
      <c r="G84" s="57" t="s">
        <v>69</v>
      </c>
      <c r="H84" s="57" t="s">
        <v>70</v>
      </c>
      <c r="I84" s="57" t="s">
        <v>71</v>
      </c>
      <c r="J84" s="57" t="s">
        <v>72</v>
      </c>
      <c r="K84" s="57" t="s">
        <v>73</v>
      </c>
      <c r="L84" s="57" t="s">
        <v>74</v>
      </c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>
      <c r="A85" s="47">
        <v>141</v>
      </c>
      <c r="B85" s="79" t="s">
        <v>151</v>
      </c>
      <c r="C85" s="80">
        <f>1480.2 *D83</f>
        <v>1560.1308000000001</v>
      </c>
      <c r="D85" s="65">
        <f t="shared" ref="D85:L85" si="25">C85*1.1</f>
        <v>1716.1438800000003</v>
      </c>
      <c r="E85" s="65">
        <f t="shared" si="25"/>
        <v>1887.7582680000005</v>
      </c>
      <c r="F85" s="65">
        <f t="shared" si="25"/>
        <v>2076.5340948000007</v>
      </c>
      <c r="G85" s="65">
        <f t="shared" si="25"/>
        <v>2284.1875042800011</v>
      </c>
      <c r="H85" s="65">
        <f t="shared" si="25"/>
        <v>2512.6062547080014</v>
      </c>
      <c r="I85" s="65">
        <f t="shared" si="25"/>
        <v>2763.8668801788017</v>
      </c>
      <c r="J85" s="65">
        <f t="shared" si="25"/>
        <v>3040.253568196682</v>
      </c>
      <c r="K85" s="65">
        <f t="shared" si="25"/>
        <v>3344.2789250163505</v>
      </c>
      <c r="L85" s="65">
        <f t="shared" si="25"/>
        <v>3678.7068175179857</v>
      </c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>
      <c r="A86" s="81">
        <v>142</v>
      </c>
      <c r="B86" s="82" t="s">
        <v>152</v>
      </c>
      <c r="C86" s="149">
        <f>1480.1996 *D83</f>
        <v>1560.1303783999999</v>
      </c>
      <c r="D86" s="144">
        <f t="shared" ref="D86:L86" si="26">C86*1.1</f>
        <v>1716.1434162400001</v>
      </c>
      <c r="E86" s="144">
        <f t="shared" si="26"/>
        <v>1887.7577578640003</v>
      </c>
      <c r="F86" s="144">
        <f t="shared" si="26"/>
        <v>2076.5335336504004</v>
      </c>
      <c r="G86" s="144">
        <f t="shared" si="26"/>
        <v>2284.1868870154408</v>
      </c>
      <c r="H86" s="144">
        <f t="shared" si="26"/>
        <v>2512.6055757169852</v>
      </c>
      <c r="I86" s="144">
        <f t="shared" si="26"/>
        <v>2763.8661332886841</v>
      </c>
      <c r="J86" s="144">
        <f t="shared" si="26"/>
        <v>3040.2527466175529</v>
      </c>
      <c r="K86" s="144">
        <f t="shared" si="26"/>
        <v>3344.2780212793086</v>
      </c>
      <c r="L86" s="144">
        <f t="shared" si="26"/>
        <v>3678.7058234072397</v>
      </c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>
      <c r="A87" s="81">
        <v>143</v>
      </c>
      <c r="B87" s="82" t="s">
        <v>153</v>
      </c>
      <c r="C87" s="149"/>
      <c r="D87" s="144"/>
      <c r="E87" s="144"/>
      <c r="F87" s="144"/>
      <c r="G87" s="144"/>
      <c r="H87" s="144"/>
      <c r="I87" s="144"/>
      <c r="J87" s="144"/>
      <c r="K87" s="144"/>
      <c r="L87" s="144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>
      <c r="A88" s="47">
        <v>144</v>
      </c>
      <c r="B88" s="79" t="s">
        <v>154</v>
      </c>
      <c r="C88" s="80">
        <f>1490.724532 *D83</f>
        <v>1571.2236567279999</v>
      </c>
      <c r="D88" s="65">
        <f t="shared" ref="D88:L88" si="27">C88*1.1</f>
        <v>1728.3460224008002</v>
      </c>
      <c r="E88" s="65">
        <f t="shared" si="27"/>
        <v>1901.1806246408803</v>
      </c>
      <c r="F88" s="65">
        <f t="shared" si="27"/>
        <v>2091.2986871049684</v>
      </c>
      <c r="G88" s="65">
        <f t="shared" si="27"/>
        <v>2300.4285558154656</v>
      </c>
      <c r="H88" s="65">
        <f t="shared" si="27"/>
        <v>2530.4714113970126</v>
      </c>
      <c r="I88" s="65">
        <f t="shared" si="27"/>
        <v>2783.5185525367142</v>
      </c>
      <c r="J88" s="65">
        <f t="shared" si="27"/>
        <v>3061.8704077903858</v>
      </c>
      <c r="K88" s="65">
        <f t="shared" si="27"/>
        <v>3368.0574485694247</v>
      </c>
      <c r="L88" s="65">
        <f t="shared" si="27"/>
        <v>3704.8631934263676</v>
      </c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>
      <c r="A89" s="81">
        <v>145</v>
      </c>
      <c r="B89" s="82" t="s">
        <v>155</v>
      </c>
      <c r="C89" s="83">
        <f>1522.917825 *D83</f>
        <v>1605.1553875500001</v>
      </c>
      <c r="D89" s="61">
        <f t="shared" ref="D89:L89" si="28">C89*1.1</f>
        <v>1765.6709263050002</v>
      </c>
      <c r="E89" s="61">
        <f t="shared" si="28"/>
        <v>1942.2380189355003</v>
      </c>
      <c r="F89" s="61">
        <f t="shared" si="28"/>
        <v>2136.4618208290503</v>
      </c>
      <c r="G89" s="61">
        <f t="shared" si="28"/>
        <v>2350.1080029119557</v>
      </c>
      <c r="H89" s="61">
        <f t="shared" si="28"/>
        <v>2585.1188032031514</v>
      </c>
      <c r="I89" s="61">
        <f t="shared" si="28"/>
        <v>2843.6306835234668</v>
      </c>
      <c r="J89" s="61">
        <f t="shared" si="28"/>
        <v>3127.9937518758138</v>
      </c>
      <c r="K89" s="61">
        <f t="shared" si="28"/>
        <v>3440.7931270633953</v>
      </c>
      <c r="L89" s="61">
        <f t="shared" si="28"/>
        <v>3784.8724397697351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>
      <c r="A90" s="47">
        <v>146</v>
      </c>
      <c r="B90" s="79" t="s">
        <v>156</v>
      </c>
      <c r="C90" s="80">
        <f>1580.092107 *D83</f>
        <v>1665.4170807780001</v>
      </c>
      <c r="D90" s="65">
        <f t="shared" ref="D90:L90" si="29">C90*1.1</f>
        <v>1831.9587888558003</v>
      </c>
      <c r="E90" s="65">
        <f t="shared" si="29"/>
        <v>2015.1546677413805</v>
      </c>
      <c r="F90" s="65">
        <f t="shared" si="29"/>
        <v>2216.6701345155188</v>
      </c>
      <c r="G90" s="65">
        <f t="shared" si="29"/>
        <v>2438.3371479670709</v>
      </c>
      <c r="H90" s="65">
        <f t="shared" si="29"/>
        <v>2682.1708627637781</v>
      </c>
      <c r="I90" s="65">
        <f t="shared" si="29"/>
        <v>2950.3879490401564</v>
      </c>
      <c r="J90" s="65">
        <f t="shared" si="29"/>
        <v>3245.4267439441724</v>
      </c>
      <c r="K90" s="65">
        <f t="shared" si="29"/>
        <v>3569.96941833859</v>
      </c>
      <c r="L90" s="65">
        <f t="shared" si="29"/>
        <v>3926.9663601724492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>
      <c r="A91" s="81">
        <v>147</v>
      </c>
      <c r="B91" s="82" t="s">
        <v>157</v>
      </c>
      <c r="C91" s="83">
        <f>1813.779143 *D83</f>
        <v>1911.723216722</v>
      </c>
      <c r="D91" s="61">
        <f t="shared" ref="D91:L91" si="30">C91*1.1</f>
        <v>2102.8955383942002</v>
      </c>
      <c r="E91" s="61">
        <f t="shared" si="30"/>
        <v>2313.1850922336203</v>
      </c>
      <c r="F91" s="61">
        <f t="shared" si="30"/>
        <v>2544.5036014569823</v>
      </c>
      <c r="G91" s="61">
        <f t="shared" si="30"/>
        <v>2798.9539616026809</v>
      </c>
      <c r="H91" s="61">
        <f t="shared" si="30"/>
        <v>3078.8493577629492</v>
      </c>
      <c r="I91" s="61">
        <f t="shared" si="30"/>
        <v>3386.7342935392444</v>
      </c>
      <c r="J91" s="61">
        <f t="shared" si="30"/>
        <v>3725.4077228931692</v>
      </c>
      <c r="K91" s="61">
        <f t="shared" si="30"/>
        <v>4097.9484951824861</v>
      </c>
      <c r="L91" s="61">
        <f t="shared" si="30"/>
        <v>4507.7433447007352</v>
      </c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>
      <c r="A92" s="138">
        <v>148</v>
      </c>
      <c r="B92" s="79" t="s">
        <v>158</v>
      </c>
      <c r="C92" s="150">
        <f>1830.793052 *D83</f>
        <v>1929.6558768080001</v>
      </c>
      <c r="D92" s="146">
        <f t="shared" ref="D92:L92" si="31">C92*1.1</f>
        <v>2122.6214644888005</v>
      </c>
      <c r="E92" s="146">
        <f t="shared" si="31"/>
        <v>2334.8836109376807</v>
      </c>
      <c r="F92" s="146">
        <f t="shared" si="31"/>
        <v>2568.3719720314489</v>
      </c>
      <c r="G92" s="146">
        <f t="shared" si="31"/>
        <v>2825.2091692345939</v>
      </c>
      <c r="H92" s="146">
        <f t="shared" si="31"/>
        <v>3107.7300861580534</v>
      </c>
      <c r="I92" s="146">
        <f t="shared" si="31"/>
        <v>3418.5030947738592</v>
      </c>
      <c r="J92" s="146">
        <f t="shared" si="31"/>
        <v>3760.3534042512456</v>
      </c>
      <c r="K92" s="146">
        <f t="shared" si="31"/>
        <v>4136.3887446763702</v>
      </c>
      <c r="L92" s="146">
        <f t="shared" si="31"/>
        <v>4550.027619144008</v>
      </c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>
      <c r="A93" s="138"/>
      <c r="B93" s="79" t="s">
        <v>159</v>
      </c>
      <c r="C93" s="150"/>
      <c r="D93" s="146"/>
      <c r="E93" s="146"/>
      <c r="F93" s="146"/>
      <c r="G93" s="146"/>
      <c r="H93" s="146"/>
      <c r="I93" s="146"/>
      <c r="J93" s="146"/>
      <c r="K93" s="146"/>
      <c r="L93" s="1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>
      <c r="A94" s="81">
        <v>149</v>
      </c>
      <c r="B94" s="82" t="s">
        <v>160</v>
      </c>
      <c r="C94" s="83">
        <f>1882.096854 *D83</f>
        <v>1983.7300841159999</v>
      </c>
      <c r="D94" s="61">
        <f t="shared" ref="D94:L94" si="32">C94*1.1</f>
        <v>2182.1030925276</v>
      </c>
      <c r="E94" s="61">
        <f t="shared" si="32"/>
        <v>2400.31340178036</v>
      </c>
      <c r="F94" s="61">
        <f t="shared" si="32"/>
        <v>2640.3447419583963</v>
      </c>
      <c r="G94" s="61">
        <f t="shared" si="32"/>
        <v>2904.379216154236</v>
      </c>
      <c r="H94" s="61">
        <f t="shared" si="32"/>
        <v>3194.8171377696599</v>
      </c>
      <c r="I94" s="61">
        <f t="shared" si="32"/>
        <v>3514.2988515466263</v>
      </c>
      <c r="J94" s="61">
        <f t="shared" si="32"/>
        <v>3865.7287367012891</v>
      </c>
      <c r="K94" s="61">
        <f t="shared" si="32"/>
        <v>4252.3016103714181</v>
      </c>
      <c r="L94" s="61">
        <f t="shared" si="32"/>
        <v>4677.5317714085604</v>
      </c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>
      <c r="A95" s="138">
        <v>150</v>
      </c>
      <c r="B95" s="79" t="s">
        <v>161</v>
      </c>
      <c r="C95" s="150">
        <f>1961.882967 *D83</f>
        <v>2067.8246472179999</v>
      </c>
      <c r="D95" s="146">
        <f t="shared" ref="D95:L95" si="33">C95*1.1</f>
        <v>2274.6071119398002</v>
      </c>
      <c r="E95" s="146">
        <f t="shared" si="33"/>
        <v>2502.0678231337806</v>
      </c>
      <c r="F95" s="146">
        <f t="shared" si="33"/>
        <v>2752.274605447159</v>
      </c>
      <c r="G95" s="146">
        <f t="shared" si="33"/>
        <v>3027.502065991875</v>
      </c>
      <c r="H95" s="146">
        <f t="shared" si="33"/>
        <v>3330.2522725910626</v>
      </c>
      <c r="I95" s="146">
        <f t="shared" si="33"/>
        <v>3663.2774998501691</v>
      </c>
      <c r="J95" s="146">
        <f t="shared" si="33"/>
        <v>4029.6052498351864</v>
      </c>
      <c r="K95" s="146">
        <f t="shared" si="33"/>
        <v>4432.565774818705</v>
      </c>
      <c r="L95" s="146">
        <f t="shared" si="33"/>
        <v>4875.8223523005763</v>
      </c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>
      <c r="A96" s="138"/>
      <c r="B96" s="79" t="s">
        <v>162</v>
      </c>
      <c r="C96" s="150"/>
      <c r="D96" s="146"/>
      <c r="E96" s="146"/>
      <c r="F96" s="146"/>
      <c r="G96" s="146"/>
      <c r="H96" s="146"/>
      <c r="I96" s="146"/>
      <c r="J96" s="146"/>
      <c r="K96" s="146"/>
      <c r="L96" s="1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>
      <c r="A97" s="81">
        <v>161</v>
      </c>
      <c r="B97" s="82" t="s">
        <v>163</v>
      </c>
      <c r="C97" s="83">
        <f>3291.127367 *D83</f>
        <v>3468.8482448180002</v>
      </c>
      <c r="D97" s="61">
        <f t="shared" ref="D97:L97" si="34">C97*1.1</f>
        <v>3815.7330692998007</v>
      </c>
      <c r="E97" s="61">
        <f t="shared" si="34"/>
        <v>4197.3063762297816</v>
      </c>
      <c r="F97" s="61">
        <f t="shared" si="34"/>
        <v>4617.0370138527605</v>
      </c>
      <c r="G97" s="61">
        <f t="shared" si="34"/>
        <v>5078.7407152380374</v>
      </c>
      <c r="H97" s="61">
        <f t="shared" si="34"/>
        <v>5586.614786761842</v>
      </c>
      <c r="I97" s="61">
        <f t="shared" si="34"/>
        <v>6145.2762654380267</v>
      </c>
      <c r="J97" s="61">
        <f t="shared" si="34"/>
        <v>6759.80389198183</v>
      </c>
      <c r="K97" s="61">
        <f t="shared" si="34"/>
        <v>7435.7842811800137</v>
      </c>
      <c r="L97" s="61">
        <f t="shared" si="34"/>
        <v>8179.3627092980159</v>
      </c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>
      <c r="A98" s="47">
        <v>151</v>
      </c>
      <c r="B98" s="79" t="s">
        <v>164</v>
      </c>
      <c r="C98" s="80">
        <f>3291.127367 *D83</f>
        <v>3468.8482448180002</v>
      </c>
      <c r="D98" s="65">
        <f t="shared" ref="D98:L98" si="35">C98*1.1</f>
        <v>3815.7330692998007</v>
      </c>
      <c r="E98" s="65">
        <f t="shared" si="35"/>
        <v>4197.3063762297816</v>
      </c>
      <c r="F98" s="65">
        <f t="shared" si="35"/>
        <v>4617.0370138527605</v>
      </c>
      <c r="G98" s="65">
        <f t="shared" si="35"/>
        <v>5078.7407152380374</v>
      </c>
      <c r="H98" s="65">
        <f t="shared" si="35"/>
        <v>5586.614786761842</v>
      </c>
      <c r="I98" s="65">
        <f t="shared" si="35"/>
        <v>6145.2762654380267</v>
      </c>
      <c r="J98" s="65">
        <f t="shared" si="35"/>
        <v>6759.80389198183</v>
      </c>
      <c r="K98" s="65">
        <f t="shared" si="35"/>
        <v>7435.7842811800137</v>
      </c>
      <c r="L98" s="65">
        <f t="shared" si="35"/>
        <v>8179.3627092980159</v>
      </c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>
      <c r="A99" s="81">
        <v>152</v>
      </c>
      <c r="B99" s="82" t="s">
        <v>165</v>
      </c>
      <c r="C99" s="149">
        <f>4160.555938 *D83</f>
        <v>4385.2259586520004</v>
      </c>
      <c r="D99" s="144">
        <f t="shared" ref="D99:L99" si="36">C99*1.1</f>
        <v>4823.7485545172012</v>
      </c>
      <c r="E99" s="144">
        <f t="shared" si="36"/>
        <v>5306.1234099689218</v>
      </c>
      <c r="F99" s="144">
        <f t="shared" si="36"/>
        <v>5836.7357509658141</v>
      </c>
      <c r="G99" s="144">
        <f t="shared" si="36"/>
        <v>6420.4093260623958</v>
      </c>
      <c r="H99" s="144">
        <f t="shared" si="36"/>
        <v>7062.4502586686358</v>
      </c>
      <c r="I99" s="144">
        <f t="shared" si="36"/>
        <v>7768.6952845354999</v>
      </c>
      <c r="J99" s="144">
        <f t="shared" si="36"/>
        <v>8545.5648129890506</v>
      </c>
      <c r="K99" s="144">
        <f t="shared" si="36"/>
        <v>9400.1212942879556</v>
      </c>
      <c r="L99" s="144">
        <f t="shared" si="36"/>
        <v>10340.133423716752</v>
      </c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>
      <c r="A100" s="151">
        <v>153</v>
      </c>
      <c r="B100" s="82" t="s">
        <v>166</v>
      </c>
      <c r="C100" s="149"/>
      <c r="D100" s="144"/>
      <c r="E100" s="144"/>
      <c r="F100" s="144"/>
      <c r="G100" s="144"/>
      <c r="H100" s="144"/>
      <c r="I100" s="144"/>
      <c r="J100" s="144"/>
      <c r="K100" s="144"/>
      <c r="L100" s="144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>
      <c r="A101" s="151"/>
      <c r="B101" s="82" t="s">
        <v>167</v>
      </c>
      <c r="C101" s="149"/>
      <c r="D101" s="144"/>
      <c r="E101" s="144"/>
      <c r="F101" s="144"/>
      <c r="G101" s="144"/>
      <c r="H101" s="144"/>
      <c r="I101" s="144"/>
      <c r="J101" s="144"/>
      <c r="K101" s="144"/>
      <c r="L101" s="144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>
      <c r="A102" s="151"/>
      <c r="B102" s="82" t="s">
        <v>168</v>
      </c>
      <c r="C102" s="149"/>
      <c r="D102" s="144"/>
      <c r="E102" s="144"/>
      <c r="F102" s="144"/>
      <c r="G102" s="144"/>
      <c r="H102" s="144"/>
      <c r="I102" s="144"/>
      <c r="J102" s="144"/>
      <c r="K102" s="144"/>
      <c r="L102" s="144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>
      <c r="A104" s="84" t="s">
        <v>7</v>
      </c>
      <c r="B104" s="84" t="s">
        <v>64</v>
      </c>
      <c r="C104" s="84">
        <v>2025</v>
      </c>
      <c r="D104" s="85">
        <v>5.3999999999999999E-2</v>
      </c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3">
      <c r="A105" s="86">
        <v>1</v>
      </c>
      <c r="B105" s="87" t="s">
        <v>169</v>
      </c>
      <c r="C105" s="88">
        <v>1578.928494</v>
      </c>
      <c r="D105" s="88">
        <f t="shared" ref="D105:D110" si="37">C105*1.054</f>
        <v>1664.1906326760002</v>
      </c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3">
      <c r="A106" s="86">
        <v>2</v>
      </c>
      <c r="B106" s="87" t="s">
        <v>170</v>
      </c>
      <c r="C106" s="88">
        <v>1288.276836</v>
      </c>
      <c r="D106" s="88">
        <f t="shared" si="37"/>
        <v>1357.8437851440001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3">
      <c r="A107" s="86">
        <v>3</v>
      </c>
      <c r="B107" s="87" t="s">
        <v>171</v>
      </c>
      <c r="C107" s="88">
        <v>1037.1251219999999</v>
      </c>
      <c r="D107" s="88">
        <f t="shared" si="37"/>
        <v>1093.1298785879999</v>
      </c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3">
      <c r="A108" s="86">
        <v>4</v>
      </c>
      <c r="B108" s="87" t="s">
        <v>172</v>
      </c>
      <c r="C108" s="88">
        <v>942.64184299999999</v>
      </c>
      <c r="D108" s="88">
        <f t="shared" si="37"/>
        <v>993.54450252200002</v>
      </c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3">
      <c r="A109" s="86">
        <v>5</v>
      </c>
      <c r="B109" s="87" t="s">
        <v>173</v>
      </c>
      <c r="C109" s="88">
        <v>1578.928494</v>
      </c>
      <c r="D109" s="88">
        <f t="shared" si="37"/>
        <v>1664.1906326760002</v>
      </c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3">
      <c r="A110" s="89">
        <v>6</v>
      </c>
      <c r="B110" s="90" t="s">
        <v>174</v>
      </c>
      <c r="C110" s="91">
        <v>1288.276836</v>
      </c>
      <c r="D110" s="88">
        <f t="shared" si="37"/>
        <v>1357.8437851440001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24">
      <c r="A113" s="92" t="s">
        <v>175</v>
      </c>
      <c r="B113" s="92" t="s">
        <v>176</v>
      </c>
      <c r="C113" s="92" t="s">
        <v>177</v>
      </c>
      <c r="D113" s="92" t="s">
        <v>178</v>
      </c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3">
      <c r="A114" s="93">
        <v>5.3999999999999999E-2</v>
      </c>
      <c r="B114" s="94">
        <v>1959.46</v>
      </c>
      <c r="C114" s="94">
        <v>9172.3700000000008</v>
      </c>
      <c r="D114" s="94">
        <v>6912.15</v>
      </c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3">
      <c r="A115" s="152" t="s">
        <v>39</v>
      </c>
      <c r="B115" s="152">
        <f>B114*D116</f>
        <v>0</v>
      </c>
      <c r="C115" s="31" t="s">
        <v>40</v>
      </c>
      <c r="D115" s="32">
        <v>1.054</v>
      </c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48576" ht="12.75" customHeight="1"/>
  </sheetData>
  <mergeCells count="224">
    <mergeCell ref="L99:L102"/>
    <mergeCell ref="A100:A102"/>
    <mergeCell ref="A115:B115"/>
    <mergeCell ref="C99:C102"/>
    <mergeCell ref="D99:D102"/>
    <mergeCell ref="E99:E102"/>
    <mergeCell ref="F99:F102"/>
    <mergeCell ref="G99:G102"/>
    <mergeCell ref="H99:H102"/>
    <mergeCell ref="I99:I102"/>
    <mergeCell ref="J99:J102"/>
    <mergeCell ref="K99:K102"/>
    <mergeCell ref="K92:K93"/>
    <mergeCell ref="L92:L93"/>
    <mergeCell ref="A95:A96"/>
    <mergeCell ref="C95:C96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A92:A93"/>
    <mergeCell ref="C92:C93"/>
    <mergeCell ref="D92:D93"/>
    <mergeCell ref="E92:E93"/>
    <mergeCell ref="F92:F93"/>
    <mergeCell ref="G92:G93"/>
    <mergeCell ref="H92:H93"/>
    <mergeCell ref="I92:I93"/>
    <mergeCell ref="J92:J93"/>
    <mergeCell ref="C73:L73"/>
    <mergeCell ref="A78:L78"/>
    <mergeCell ref="A79:L79"/>
    <mergeCell ref="A80:L80"/>
    <mergeCell ref="A82:L82"/>
    <mergeCell ref="A83:B83"/>
    <mergeCell ref="K83:L83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K60:K61"/>
    <mergeCell ref="L60:L61"/>
    <mergeCell ref="A62:A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A60:A61"/>
    <mergeCell ref="C60:C61"/>
    <mergeCell ref="D60:D61"/>
    <mergeCell ref="E60:E61"/>
    <mergeCell ref="F60:F61"/>
    <mergeCell ref="G60:G61"/>
    <mergeCell ref="H60:H61"/>
    <mergeCell ref="I60:I61"/>
    <mergeCell ref="J60:J61"/>
    <mergeCell ref="K56:K57"/>
    <mergeCell ref="L56:L57"/>
    <mergeCell ref="A58:A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A56:A57"/>
    <mergeCell ref="C56:C57"/>
    <mergeCell ref="D56:D57"/>
    <mergeCell ref="E56:E57"/>
    <mergeCell ref="F56:F57"/>
    <mergeCell ref="G56:G57"/>
    <mergeCell ref="H56:H57"/>
    <mergeCell ref="I56:I57"/>
    <mergeCell ref="J56:J57"/>
    <mergeCell ref="K46:K50"/>
    <mergeCell ref="L46:L50"/>
    <mergeCell ref="A52:A55"/>
    <mergeCell ref="C52:C55"/>
    <mergeCell ref="D52:D55"/>
    <mergeCell ref="E52:E55"/>
    <mergeCell ref="F52:F55"/>
    <mergeCell ref="G52:G55"/>
    <mergeCell ref="H52:H55"/>
    <mergeCell ref="I52:I55"/>
    <mergeCell ref="J52:J55"/>
    <mergeCell ref="K52:K55"/>
    <mergeCell ref="L52:L55"/>
    <mergeCell ref="A46:A50"/>
    <mergeCell ref="C46:C50"/>
    <mergeCell ref="D46:D50"/>
    <mergeCell ref="E46:E50"/>
    <mergeCell ref="F46:F50"/>
    <mergeCell ref="G46:G50"/>
    <mergeCell ref="H46:H50"/>
    <mergeCell ref="I46:I50"/>
    <mergeCell ref="J46:J50"/>
    <mergeCell ref="K31:K35"/>
    <mergeCell ref="L31:L35"/>
    <mergeCell ref="A36:A41"/>
    <mergeCell ref="C36:C45"/>
    <mergeCell ref="D36:D45"/>
    <mergeCell ref="E36:E45"/>
    <mergeCell ref="F36:F45"/>
    <mergeCell ref="G36:G45"/>
    <mergeCell ref="H36:H45"/>
    <mergeCell ref="I36:I45"/>
    <mergeCell ref="J36:J45"/>
    <mergeCell ref="K36:K45"/>
    <mergeCell ref="L36:L45"/>
    <mergeCell ref="A43:A45"/>
    <mergeCell ref="A31:A34"/>
    <mergeCell ref="C31:C35"/>
    <mergeCell ref="D31:D35"/>
    <mergeCell ref="E31:E35"/>
    <mergeCell ref="F31:F35"/>
    <mergeCell ref="G31:G35"/>
    <mergeCell ref="H31:H35"/>
    <mergeCell ref="I31:I35"/>
    <mergeCell ref="J31:J35"/>
    <mergeCell ref="K23:K26"/>
    <mergeCell ref="L23:L26"/>
    <mergeCell ref="A27:A29"/>
    <mergeCell ref="C27:C30"/>
    <mergeCell ref="D27:D30"/>
    <mergeCell ref="E27:E30"/>
    <mergeCell ref="F27:F30"/>
    <mergeCell ref="G27:G30"/>
    <mergeCell ref="H27:H30"/>
    <mergeCell ref="I27:I30"/>
    <mergeCell ref="J27:J30"/>
    <mergeCell ref="K27:K30"/>
    <mergeCell ref="L27:L30"/>
    <mergeCell ref="A23:A24"/>
    <mergeCell ref="C23:C26"/>
    <mergeCell ref="D23:D26"/>
    <mergeCell ref="E23:E26"/>
    <mergeCell ref="F23:F26"/>
    <mergeCell ref="G23:G26"/>
    <mergeCell ref="H23:H26"/>
    <mergeCell ref="I23:I26"/>
    <mergeCell ref="J23:J26"/>
    <mergeCell ref="L17:L20"/>
    <mergeCell ref="A19:A20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C17:C20"/>
    <mergeCell ref="D17:D20"/>
    <mergeCell ref="E17:E20"/>
    <mergeCell ref="F17:F20"/>
    <mergeCell ref="G17:G20"/>
    <mergeCell ref="H17:H20"/>
    <mergeCell ref="I17:I20"/>
    <mergeCell ref="J17:J20"/>
    <mergeCell ref="K17:K20"/>
    <mergeCell ref="K10:K14"/>
    <mergeCell ref="L10:L14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A10:A14"/>
    <mergeCell ref="C10:C14"/>
    <mergeCell ref="D10:D14"/>
    <mergeCell ref="E10:E14"/>
    <mergeCell ref="F10:F14"/>
    <mergeCell ref="G10:G14"/>
    <mergeCell ref="H10:H14"/>
    <mergeCell ref="I10:I14"/>
    <mergeCell ref="J10:J14"/>
    <mergeCell ref="A1:L1"/>
    <mergeCell ref="A2:L2"/>
    <mergeCell ref="A3:L3"/>
    <mergeCell ref="A5:L5"/>
    <mergeCell ref="A6:B6"/>
    <mergeCell ref="K6:L6"/>
    <mergeCell ref="N6:P6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67"/>
  <sheetViews>
    <sheetView zoomScaleNormal="100" workbookViewId="0">
      <selection activeCell="C18" sqref="C18"/>
    </sheetView>
  </sheetViews>
  <sheetFormatPr defaultColWidth="12.6328125" defaultRowHeight="12.5"/>
  <cols>
    <col min="2" max="2" width="29" customWidth="1"/>
    <col min="3" max="3" width="16.453125" customWidth="1"/>
    <col min="4" max="4" width="15.08984375" customWidth="1"/>
    <col min="5" max="5" width="15" customWidth="1"/>
    <col min="6" max="6" width="13.6328125" customWidth="1"/>
    <col min="7" max="7" width="17.08984375" customWidth="1"/>
  </cols>
  <sheetData>
    <row r="1" spans="1:26" ht="13">
      <c r="A1" s="153" t="s">
        <v>61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3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13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ht="15.75" customHeight="1">
      <c r="A4" s="97"/>
      <c r="B4" s="98"/>
      <c r="C4" s="98"/>
      <c r="D4" s="99"/>
      <c r="E4" s="98"/>
      <c r="F4" s="98"/>
      <c r="G4" s="98"/>
      <c r="H4" s="98"/>
      <c r="I4" s="98"/>
      <c r="J4" s="98"/>
      <c r="K4" s="98"/>
      <c r="L4" s="100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ht="13">
      <c r="A5" s="156" t="s">
        <v>179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ht="13">
      <c r="A6" s="102" t="s">
        <v>4</v>
      </c>
      <c r="B6" s="103"/>
      <c r="C6" s="104">
        <v>1.054</v>
      </c>
      <c r="D6" s="105">
        <v>1.0627</v>
      </c>
      <c r="E6" s="106"/>
      <c r="F6" s="103"/>
      <c r="G6" s="103"/>
      <c r="H6" s="103"/>
      <c r="I6" s="103"/>
      <c r="J6" s="103"/>
      <c r="K6" s="107" t="s">
        <v>180</v>
      </c>
      <c r="L6" s="108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ht="13">
      <c r="A7" s="101" t="s">
        <v>7</v>
      </c>
      <c r="B7" s="109" t="s">
        <v>8</v>
      </c>
      <c r="C7" s="109">
        <v>1</v>
      </c>
      <c r="D7" s="109">
        <v>2</v>
      </c>
      <c r="E7" s="109">
        <v>3</v>
      </c>
      <c r="F7" s="109">
        <v>4</v>
      </c>
      <c r="G7" s="109">
        <v>5</v>
      </c>
      <c r="H7" s="109">
        <v>6</v>
      </c>
      <c r="I7" s="109">
        <v>7</v>
      </c>
      <c r="J7" s="109">
        <v>8</v>
      </c>
      <c r="K7" s="109">
        <v>9</v>
      </c>
      <c r="L7" s="109">
        <v>10</v>
      </c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ht="13">
      <c r="A8" s="96">
        <v>19</v>
      </c>
      <c r="B8" s="110" t="s">
        <v>181</v>
      </c>
      <c r="C8" s="111">
        <f>2457.37 *C6</f>
        <v>2590.0679799999998</v>
      </c>
      <c r="D8" s="111">
        <f t="shared" ref="D8:L8" si="0">C8*1.1</f>
        <v>2849.0747780000002</v>
      </c>
      <c r="E8" s="111">
        <f t="shared" si="0"/>
        <v>3133.9822558000005</v>
      </c>
      <c r="F8" s="111">
        <f t="shared" si="0"/>
        <v>3447.3804813800007</v>
      </c>
      <c r="G8" s="111">
        <f t="shared" si="0"/>
        <v>3792.1185295180012</v>
      </c>
      <c r="H8" s="111">
        <f t="shared" si="0"/>
        <v>4171.3303824698014</v>
      </c>
      <c r="I8" s="111">
        <f t="shared" si="0"/>
        <v>4588.4634207167819</v>
      </c>
      <c r="J8" s="111">
        <f t="shared" si="0"/>
        <v>5047.3097627884608</v>
      </c>
      <c r="K8" s="111">
        <f t="shared" si="0"/>
        <v>5552.0407390673072</v>
      </c>
      <c r="L8" s="111">
        <f t="shared" si="0"/>
        <v>6107.2448129740387</v>
      </c>
      <c r="M8" s="112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ht="13">
      <c r="A9" s="113">
        <v>20</v>
      </c>
      <c r="B9" s="114" t="s">
        <v>182</v>
      </c>
      <c r="C9" s="115">
        <f>3007.37 *C6</f>
        <v>3169.7679800000001</v>
      </c>
      <c r="D9" s="115">
        <f t="shared" ref="D9:L9" si="1">C9*1.1</f>
        <v>3486.7447780000002</v>
      </c>
      <c r="E9" s="115">
        <f t="shared" si="1"/>
        <v>3835.4192558000004</v>
      </c>
      <c r="F9" s="115">
        <f t="shared" si="1"/>
        <v>4218.9611813800011</v>
      </c>
      <c r="G9" s="115">
        <f t="shared" si="1"/>
        <v>4640.857299518002</v>
      </c>
      <c r="H9" s="115">
        <f t="shared" si="1"/>
        <v>5104.9430294698022</v>
      </c>
      <c r="I9" s="115">
        <f t="shared" si="1"/>
        <v>5615.4373324167827</v>
      </c>
      <c r="J9" s="115">
        <f t="shared" si="1"/>
        <v>6176.9810656584614</v>
      </c>
      <c r="K9" s="115">
        <f t="shared" si="1"/>
        <v>6794.6791722243079</v>
      </c>
      <c r="L9" s="115">
        <f t="shared" si="1"/>
        <v>7474.1470894467393</v>
      </c>
      <c r="M9" s="112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ht="13">
      <c r="A10" s="96">
        <v>21</v>
      </c>
      <c r="B10" s="110" t="s">
        <v>183</v>
      </c>
      <c r="C10" s="111">
        <f>3445.4 *C6</f>
        <v>3631.4516000000003</v>
      </c>
      <c r="D10" s="111">
        <f t="shared" ref="D10:L10" si="2">C10*1.1</f>
        <v>3994.5967600000008</v>
      </c>
      <c r="E10" s="111">
        <f t="shared" si="2"/>
        <v>4394.0564360000017</v>
      </c>
      <c r="F10" s="111">
        <f t="shared" si="2"/>
        <v>4833.4620796000027</v>
      </c>
      <c r="G10" s="111">
        <f t="shared" si="2"/>
        <v>5316.808287560003</v>
      </c>
      <c r="H10" s="111">
        <f t="shared" si="2"/>
        <v>5848.4891163160037</v>
      </c>
      <c r="I10" s="111">
        <f t="shared" si="2"/>
        <v>6433.3380279476041</v>
      </c>
      <c r="J10" s="111">
        <f t="shared" si="2"/>
        <v>7076.6718307423653</v>
      </c>
      <c r="K10" s="111">
        <f t="shared" si="2"/>
        <v>7784.3390138166023</v>
      </c>
      <c r="L10" s="111">
        <f t="shared" si="2"/>
        <v>8562.7729151982639</v>
      </c>
      <c r="M10" s="112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ht="13">
      <c r="A11" s="113">
        <v>22</v>
      </c>
      <c r="B11" s="114" t="s">
        <v>184</v>
      </c>
      <c r="C11" s="115">
        <f>3899.44 *C6</f>
        <v>4110.0097599999999</v>
      </c>
      <c r="D11" s="115">
        <f t="shared" ref="D11:L11" si="3">C11*1.1</f>
        <v>4521.0107360000002</v>
      </c>
      <c r="E11" s="115">
        <f t="shared" si="3"/>
        <v>4973.1118096000009</v>
      </c>
      <c r="F11" s="115">
        <f t="shared" si="3"/>
        <v>5470.4229905600014</v>
      </c>
      <c r="G11" s="115">
        <f t="shared" si="3"/>
        <v>6017.4652896160023</v>
      </c>
      <c r="H11" s="115">
        <f t="shared" si="3"/>
        <v>6619.2118185776035</v>
      </c>
      <c r="I11" s="115">
        <f t="shared" si="3"/>
        <v>7281.133000435364</v>
      </c>
      <c r="J11" s="115">
        <f t="shared" si="3"/>
        <v>8009.2463004789015</v>
      </c>
      <c r="K11" s="115">
        <f t="shared" si="3"/>
        <v>8810.1709305267923</v>
      </c>
      <c r="L11" s="115">
        <f t="shared" si="3"/>
        <v>9691.1880235794724</v>
      </c>
      <c r="M11" s="112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ht="13">
      <c r="A12" s="96">
        <v>23</v>
      </c>
      <c r="B12" s="110" t="s">
        <v>185</v>
      </c>
      <c r="C12" s="111">
        <f>5838.06 *C6</f>
        <v>6153.3152400000008</v>
      </c>
      <c r="D12" s="111">
        <f t="shared" ref="D12:L12" si="4">C12*1.1</f>
        <v>6768.6467640000019</v>
      </c>
      <c r="E12" s="111">
        <f t="shared" si="4"/>
        <v>7445.5114404000024</v>
      </c>
      <c r="F12" s="111">
        <f t="shared" si="4"/>
        <v>8190.0625844400029</v>
      </c>
      <c r="G12" s="111">
        <f t="shared" si="4"/>
        <v>9009.068842884004</v>
      </c>
      <c r="H12" s="111">
        <f t="shared" si="4"/>
        <v>9909.9757271724047</v>
      </c>
      <c r="I12" s="111">
        <f t="shared" si="4"/>
        <v>10900.973299889645</v>
      </c>
      <c r="J12" s="111">
        <f t="shared" si="4"/>
        <v>11991.07062987861</v>
      </c>
      <c r="K12" s="111">
        <f t="shared" si="4"/>
        <v>13190.177692866471</v>
      </c>
      <c r="L12" s="111">
        <f t="shared" si="4"/>
        <v>14509.19546215312</v>
      </c>
      <c r="M12" s="112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ht="13">
      <c r="A13" s="113">
        <v>25</v>
      </c>
      <c r="B13" s="114" t="s">
        <v>186</v>
      </c>
      <c r="C13" s="115">
        <f>3445.4 *C6</f>
        <v>3631.4516000000003</v>
      </c>
      <c r="D13" s="115">
        <f t="shared" ref="D13:L13" si="5">C13*1.1</f>
        <v>3994.5967600000008</v>
      </c>
      <c r="E13" s="115">
        <f t="shared" si="5"/>
        <v>4394.0564360000017</v>
      </c>
      <c r="F13" s="115">
        <f t="shared" si="5"/>
        <v>4833.4620796000027</v>
      </c>
      <c r="G13" s="115">
        <f t="shared" si="5"/>
        <v>5316.808287560003</v>
      </c>
      <c r="H13" s="115">
        <f t="shared" si="5"/>
        <v>5848.4891163160037</v>
      </c>
      <c r="I13" s="115">
        <f t="shared" si="5"/>
        <v>6433.3380279476041</v>
      </c>
      <c r="J13" s="115">
        <f t="shared" si="5"/>
        <v>7076.6718307423653</v>
      </c>
      <c r="K13" s="115">
        <f t="shared" si="5"/>
        <v>7784.3390138166023</v>
      </c>
      <c r="L13" s="115">
        <f t="shared" si="5"/>
        <v>8562.7729151982639</v>
      </c>
      <c r="M13" s="112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ht="13">
      <c r="A14" s="96">
        <v>66</v>
      </c>
      <c r="B14" s="110" t="s">
        <v>187</v>
      </c>
      <c r="C14" s="111">
        <f>4080.84 *C6</f>
        <v>4301.2053599999999</v>
      </c>
      <c r="D14" s="111">
        <f t="shared" ref="D14:L14" si="6">C14*1.1</f>
        <v>4731.3258960000003</v>
      </c>
      <c r="E14" s="111">
        <f t="shared" si="6"/>
        <v>5204.458485600001</v>
      </c>
      <c r="F14" s="111">
        <f t="shared" si="6"/>
        <v>5724.9043341600018</v>
      </c>
      <c r="G14" s="111">
        <f t="shared" si="6"/>
        <v>6297.3947675760028</v>
      </c>
      <c r="H14" s="111">
        <f t="shared" si="6"/>
        <v>6927.1342443336034</v>
      </c>
      <c r="I14" s="111">
        <f t="shared" si="6"/>
        <v>7619.8476687669645</v>
      </c>
      <c r="J14" s="111">
        <f t="shared" si="6"/>
        <v>8381.8324356436624</v>
      </c>
      <c r="K14" s="111">
        <f t="shared" si="6"/>
        <v>9220.0156792080288</v>
      </c>
      <c r="L14" s="111">
        <f t="shared" si="6"/>
        <v>10142.017247128833</v>
      </c>
      <c r="M14" s="112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ht="13">
      <c r="A15" s="113">
        <v>40</v>
      </c>
      <c r="B15" s="114" t="s">
        <v>188</v>
      </c>
      <c r="C15" s="115">
        <f>6014.8 *C6</f>
        <v>6339.5992000000006</v>
      </c>
      <c r="D15" s="115">
        <f t="shared" ref="D15:L15" si="7">C15*1.1</f>
        <v>6973.5591200000008</v>
      </c>
      <c r="E15" s="115">
        <f t="shared" si="7"/>
        <v>7670.9150320000017</v>
      </c>
      <c r="F15" s="115">
        <f t="shared" si="7"/>
        <v>8438.006535200002</v>
      </c>
      <c r="G15" s="115">
        <f t="shared" si="7"/>
        <v>9281.8071887200022</v>
      </c>
      <c r="H15" s="115">
        <f t="shared" si="7"/>
        <v>10209.987907592003</v>
      </c>
      <c r="I15" s="115">
        <f t="shared" si="7"/>
        <v>11230.986698351204</v>
      </c>
      <c r="J15" s="115">
        <f t="shared" si="7"/>
        <v>12354.085368186325</v>
      </c>
      <c r="K15" s="115">
        <f t="shared" si="7"/>
        <v>13589.493905004958</v>
      </c>
      <c r="L15" s="115">
        <f t="shared" si="7"/>
        <v>14948.443295505454</v>
      </c>
      <c r="M15" s="112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ht="13">
      <c r="A16" s="96">
        <v>101</v>
      </c>
      <c r="B16" s="110" t="s">
        <v>189</v>
      </c>
      <c r="C16" s="111">
        <f>3315.61 *C6</f>
        <v>3494.6529400000004</v>
      </c>
      <c r="D16" s="111">
        <f t="shared" ref="D16:L16" si="8">C16*1.1</f>
        <v>3844.1182340000009</v>
      </c>
      <c r="E16" s="111">
        <f t="shared" si="8"/>
        <v>4228.5300574000012</v>
      </c>
      <c r="F16" s="111">
        <f t="shared" si="8"/>
        <v>4651.3830631400015</v>
      </c>
      <c r="G16" s="111">
        <f t="shared" si="8"/>
        <v>5116.5213694540016</v>
      </c>
      <c r="H16" s="111">
        <f t="shared" si="8"/>
        <v>5628.173506399402</v>
      </c>
      <c r="I16" s="111">
        <f t="shared" si="8"/>
        <v>6190.9908570393427</v>
      </c>
      <c r="J16" s="111">
        <f t="shared" si="8"/>
        <v>6810.0899427432778</v>
      </c>
      <c r="K16" s="111">
        <f t="shared" si="8"/>
        <v>7491.0989370176057</v>
      </c>
      <c r="L16" s="111">
        <f t="shared" si="8"/>
        <v>8240.2088307193662</v>
      </c>
      <c r="M16" s="112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ht="13">
      <c r="A17" s="113">
        <v>106</v>
      </c>
      <c r="B17" s="114" t="s">
        <v>190</v>
      </c>
      <c r="C17" s="115">
        <f>6541.36 *C6</f>
        <v>6894.5934399999996</v>
      </c>
      <c r="D17" s="115">
        <f t="shared" ref="D17:L17" si="9">C17*1.1</f>
        <v>7584.0527840000004</v>
      </c>
      <c r="E17" s="115">
        <f t="shared" si="9"/>
        <v>8342.4580624000009</v>
      </c>
      <c r="F17" s="115">
        <f t="shared" si="9"/>
        <v>9176.703868640001</v>
      </c>
      <c r="G17" s="115">
        <f t="shared" si="9"/>
        <v>10094.374255504003</v>
      </c>
      <c r="H17" s="115">
        <f t="shared" si="9"/>
        <v>11103.811681054403</v>
      </c>
      <c r="I17" s="115">
        <f t="shared" si="9"/>
        <v>12214.192849159845</v>
      </c>
      <c r="J17" s="115">
        <f t="shared" si="9"/>
        <v>13435.612134075831</v>
      </c>
      <c r="K17" s="115">
        <f t="shared" si="9"/>
        <v>14779.173347483415</v>
      </c>
      <c r="L17" s="115">
        <f t="shared" si="9"/>
        <v>16257.090682231757</v>
      </c>
      <c r="M17" s="112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ht="15.75" customHeight="1">
      <c r="A18" s="95"/>
      <c r="B18" s="116"/>
      <c r="C18" s="116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ht="13">
      <c r="A19" s="117"/>
      <c r="B19" s="109" t="s">
        <v>191</v>
      </c>
      <c r="C19" s="109" t="s">
        <v>192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ht="13">
      <c r="A20" s="117"/>
      <c r="B20" s="110" t="s">
        <v>193</v>
      </c>
      <c r="C20" s="118">
        <v>0.2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ht="13">
      <c r="A21" s="117"/>
      <c r="B21" s="110" t="s">
        <v>194</v>
      </c>
      <c r="C21" s="118">
        <v>0.5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ht="13">
      <c r="A22" s="117"/>
      <c r="B22" s="110" t="s">
        <v>195</v>
      </c>
      <c r="C22" s="118">
        <v>1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>
      <c r="A33" s="95"/>
      <c r="B33" s="95"/>
      <c r="C33" s="95"/>
      <c r="D33" s="95"/>
      <c r="E33" s="95"/>
      <c r="F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  <row r="101" spans="1:26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1:26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</row>
    <row r="103" spans="1:26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spans="1:26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</row>
    <row r="105" spans="1:26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</row>
    <row r="106" spans="1:26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</row>
    <row r="107" spans="1:26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</row>
    <row r="108" spans="1:26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</row>
    <row r="109" spans="1:26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</row>
    <row r="110" spans="1:26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</row>
    <row r="111" spans="1:26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</row>
    <row r="112" spans="1:26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</row>
    <row r="113" spans="1:2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</row>
    <row r="114" spans="1:2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</row>
    <row r="115" spans="1:2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</row>
    <row r="116" spans="1:2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</row>
    <row r="117" spans="1:26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</row>
    <row r="118" spans="1:26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</row>
    <row r="119" spans="1:26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</row>
    <row r="120" spans="1:26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</row>
    <row r="121" spans="1:26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</row>
    <row r="122" spans="1:26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</row>
    <row r="123" spans="1:26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</row>
    <row r="124" spans="1:2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</row>
    <row r="125" spans="1:26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</row>
    <row r="126" spans="1:26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</row>
    <row r="127" spans="1:26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</row>
    <row r="128" spans="1:26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</row>
    <row r="129" spans="1:26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</row>
    <row r="130" spans="1:26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</row>
    <row r="131" spans="1:26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</row>
    <row r="132" spans="1:26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</row>
    <row r="133" spans="1:26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</row>
    <row r="134" spans="1:26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</row>
    <row r="135" spans="1:26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</row>
    <row r="136" spans="1:26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</row>
    <row r="137" spans="1:26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</row>
    <row r="138" spans="1:26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</row>
    <row r="139" spans="1:26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</row>
    <row r="140" spans="1:26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</row>
    <row r="141" spans="1:26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</row>
    <row r="142" spans="1:26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</row>
    <row r="143" spans="1:26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spans="1:26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</row>
    <row r="145" spans="1:26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</row>
    <row r="146" spans="1:26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</row>
    <row r="147" spans="1:26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</row>
    <row r="148" spans="1:26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</row>
    <row r="149" spans="1:26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</row>
    <row r="150" spans="1:26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</row>
    <row r="151" spans="1:26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</row>
    <row r="152" spans="1:26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</row>
    <row r="153" spans="1:26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</row>
    <row r="154" spans="1:26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spans="1:26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</row>
    <row r="156" spans="1:26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</row>
    <row r="157" spans="1:26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</row>
    <row r="158" spans="1:26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</row>
    <row r="159" spans="1:26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</row>
    <row r="160" spans="1:26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</row>
    <row r="161" spans="1:2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</row>
    <row r="162" spans="1:26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</row>
    <row r="163" spans="1:26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</row>
    <row r="164" spans="1:26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</row>
    <row r="165" spans="1:26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</row>
    <row r="166" spans="1:26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</row>
    <row r="167" spans="1:26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</row>
    <row r="168" spans="1:26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</row>
    <row r="169" spans="1:26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</row>
    <row r="170" spans="1:26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</row>
    <row r="171" spans="1:26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spans="1:26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spans="1:26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spans="1:26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spans="1:26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</row>
    <row r="176" spans="1:26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</row>
    <row r="177" spans="1:26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  <row r="178" spans="1:26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</row>
    <row r="179" spans="1:26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</row>
    <row r="180" spans="1:26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</row>
    <row r="181" spans="1:26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</row>
    <row r="182" spans="1:26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</row>
    <row r="183" spans="1:26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spans="1:26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</row>
    <row r="185" spans="1:26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</row>
    <row r="186" spans="1:2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</row>
    <row r="187" spans="1:2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</row>
    <row r="188" spans="1:2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</row>
    <row r="189" spans="1:2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</row>
    <row r="190" spans="1:26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</row>
    <row r="191" spans="1:26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</row>
    <row r="192" spans="1:26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</row>
    <row r="193" spans="1:26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</row>
    <row r="194" spans="1:26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</row>
    <row r="195" spans="1:26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</row>
    <row r="196" spans="1:26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</row>
    <row r="197" spans="1:26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</row>
    <row r="198" spans="1:26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</row>
    <row r="199" spans="1:2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</row>
    <row r="200" spans="1:26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</row>
    <row r="201" spans="1:26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</row>
    <row r="202" spans="1:26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</row>
    <row r="203" spans="1:26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</row>
    <row r="204" spans="1:26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</row>
    <row r="205" spans="1:26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</row>
    <row r="206" spans="1:26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</row>
    <row r="207" spans="1:26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</row>
    <row r="208" spans="1:26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</row>
    <row r="209" spans="1:26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</row>
    <row r="210" spans="1:26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</row>
    <row r="211" spans="1:26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</row>
    <row r="212" spans="1:26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</row>
    <row r="213" spans="1:26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</row>
    <row r="214" spans="1:26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</row>
    <row r="215" spans="1:26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</row>
    <row r="216" spans="1:26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</row>
    <row r="217" spans="1:26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</row>
    <row r="218" spans="1:26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</row>
    <row r="219" spans="1:26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</row>
    <row r="220" spans="1:26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</row>
    <row r="221" spans="1:26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</row>
    <row r="222" spans="1:26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</row>
    <row r="223" spans="1:26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</row>
    <row r="224" spans="1:26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</row>
    <row r="225" spans="1:26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</row>
    <row r="226" spans="1:26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</row>
    <row r="227" spans="1:26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</row>
    <row r="228" spans="1:26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</row>
    <row r="229" spans="1:26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</row>
    <row r="230" spans="1:26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</row>
    <row r="231" spans="1:26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</row>
    <row r="232" spans="1:26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</row>
    <row r="233" spans="1:26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</row>
    <row r="234" spans="1:26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</row>
    <row r="235" spans="1:26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</row>
    <row r="236" spans="1:26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</row>
    <row r="237" spans="1:26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</row>
    <row r="238" spans="1:26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</row>
    <row r="239" spans="1:26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</row>
    <row r="240" spans="1:26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</row>
    <row r="241" spans="1:26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</row>
    <row r="242" spans="1:26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</row>
    <row r="243" spans="1:26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</row>
    <row r="244" spans="1:26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</row>
    <row r="245" spans="1:26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</row>
    <row r="246" spans="1:26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</row>
    <row r="247" spans="1:26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</row>
    <row r="248" spans="1:26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</row>
    <row r="249" spans="1:26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</row>
    <row r="250" spans="1:26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</row>
    <row r="251" spans="1:26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</row>
    <row r="252" spans="1:26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</row>
    <row r="253" spans="1:26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</row>
    <row r="254" spans="1:26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</row>
    <row r="255" spans="1:26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</row>
    <row r="256" spans="1:26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</row>
    <row r="257" spans="1:26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</row>
    <row r="258" spans="1:26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</row>
    <row r="259" spans="1:26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</row>
    <row r="260" spans="1:26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</row>
    <row r="261" spans="1:26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</row>
    <row r="262" spans="1:26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</row>
    <row r="263" spans="1:26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</row>
    <row r="264" spans="1:26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</row>
    <row r="265" spans="1:26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</row>
    <row r="266" spans="1:26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</row>
    <row r="267" spans="1:26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</row>
    <row r="268" spans="1:26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</row>
    <row r="269" spans="1:26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</row>
    <row r="270" spans="1:26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</row>
    <row r="271" spans="1:26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</row>
    <row r="272" spans="1:26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</row>
    <row r="273" spans="1:26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</row>
    <row r="274" spans="1:26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</row>
    <row r="275" spans="1:26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</row>
    <row r="276" spans="1:26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</row>
    <row r="277" spans="1:26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</row>
    <row r="278" spans="1:26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</row>
    <row r="279" spans="1:26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</row>
    <row r="280" spans="1:26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</row>
    <row r="281" spans="1:26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</row>
    <row r="282" spans="1:26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</row>
    <row r="283" spans="1:26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</row>
    <row r="284" spans="1:26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</row>
    <row r="285" spans="1:26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</row>
    <row r="286" spans="1:26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</row>
    <row r="287" spans="1:26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</row>
    <row r="288" spans="1:26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</row>
    <row r="289" spans="1:26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</row>
    <row r="290" spans="1:26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</row>
    <row r="291" spans="1:26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</row>
    <row r="292" spans="1:26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</row>
    <row r="293" spans="1:26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</row>
    <row r="294" spans="1:26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</row>
    <row r="295" spans="1:26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</row>
    <row r="296" spans="1:26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</row>
    <row r="297" spans="1:26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</row>
    <row r="298" spans="1:26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</row>
    <row r="299" spans="1:26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</row>
    <row r="300" spans="1:26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</row>
    <row r="301" spans="1:26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</row>
    <row r="302" spans="1:26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</row>
    <row r="303" spans="1:26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</row>
    <row r="304" spans="1:26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</row>
    <row r="305" spans="1:26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</row>
    <row r="306" spans="1:26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</row>
    <row r="307" spans="1:26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</row>
    <row r="308" spans="1:26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</row>
    <row r="309" spans="1:26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</row>
    <row r="310" spans="1:26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</row>
    <row r="311" spans="1:26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</row>
    <row r="312" spans="1:26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</row>
    <row r="313" spans="1:26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</row>
    <row r="314" spans="1:26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</row>
    <row r="315" spans="1:26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</row>
    <row r="316" spans="1:26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</row>
    <row r="317" spans="1:26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</row>
    <row r="318" spans="1:26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</row>
    <row r="319" spans="1:26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</row>
    <row r="320" spans="1:26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</row>
    <row r="321" spans="1:26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</row>
    <row r="322" spans="1:26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</row>
    <row r="323" spans="1:26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</row>
    <row r="324" spans="1:26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</row>
    <row r="325" spans="1:26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</row>
    <row r="326" spans="1:26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</row>
    <row r="327" spans="1:26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</row>
    <row r="328" spans="1:26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</row>
    <row r="329" spans="1:26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</row>
    <row r="330" spans="1:26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</row>
    <row r="331" spans="1:26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</row>
    <row r="332" spans="1:26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</row>
    <row r="333" spans="1:26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</row>
    <row r="334" spans="1:26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</row>
    <row r="335" spans="1:26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</row>
    <row r="336" spans="1:26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</row>
    <row r="337" spans="1:26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</row>
    <row r="338" spans="1:26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</row>
    <row r="339" spans="1:26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</row>
    <row r="340" spans="1:26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</row>
    <row r="341" spans="1:26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</row>
    <row r="342" spans="1:26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</row>
    <row r="343" spans="1:26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</row>
    <row r="344" spans="1:26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</row>
    <row r="345" spans="1:26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</row>
    <row r="346" spans="1:26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</row>
    <row r="347" spans="1:26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</row>
    <row r="348" spans="1:26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</row>
    <row r="349" spans="1:26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</row>
    <row r="350" spans="1:26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</row>
    <row r="351" spans="1:26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</row>
    <row r="352" spans="1:26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</row>
    <row r="353" spans="1:26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</row>
    <row r="354" spans="1:26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</row>
    <row r="355" spans="1:26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</row>
    <row r="356" spans="1:26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</row>
    <row r="357" spans="1:26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</row>
    <row r="358" spans="1:26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</row>
    <row r="359" spans="1:26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</row>
    <row r="360" spans="1:26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</row>
    <row r="361" spans="1:26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</row>
    <row r="362" spans="1:26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</row>
    <row r="363" spans="1:26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</row>
    <row r="364" spans="1:26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</row>
    <row r="365" spans="1:26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</row>
    <row r="366" spans="1:26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</row>
    <row r="367" spans="1:26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</row>
    <row r="368" spans="1:26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</row>
    <row r="369" spans="1:26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</row>
    <row r="370" spans="1:26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</row>
    <row r="371" spans="1:26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</row>
    <row r="372" spans="1:26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</row>
    <row r="373" spans="1:26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</row>
    <row r="374" spans="1:26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</row>
    <row r="375" spans="1:26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</row>
    <row r="376" spans="1:26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</row>
    <row r="377" spans="1:26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</row>
    <row r="378" spans="1:26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</row>
    <row r="379" spans="1:26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</row>
    <row r="380" spans="1:26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</row>
    <row r="381" spans="1:26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</row>
    <row r="382" spans="1:26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</row>
    <row r="383" spans="1:26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</row>
    <row r="384" spans="1:26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</row>
    <row r="385" spans="1:26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</row>
    <row r="386" spans="1:26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</row>
    <row r="387" spans="1:26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</row>
    <row r="388" spans="1:26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</row>
    <row r="389" spans="1:26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</row>
    <row r="390" spans="1:26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</row>
    <row r="391" spans="1:26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</row>
    <row r="392" spans="1:26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</row>
    <row r="393" spans="1:26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</row>
    <row r="394" spans="1:26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</row>
    <row r="395" spans="1:26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</row>
    <row r="396" spans="1:26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</row>
    <row r="397" spans="1:26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</row>
    <row r="398" spans="1:26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</row>
    <row r="399" spans="1:26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</row>
    <row r="400" spans="1:26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</row>
    <row r="401" spans="1:26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</row>
    <row r="402" spans="1:26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</row>
    <row r="403" spans="1:26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</row>
    <row r="404" spans="1:26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  <c r="Z404" s="95"/>
    </row>
    <row r="405" spans="1:26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  <c r="Z405" s="95"/>
    </row>
    <row r="406" spans="1:26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</row>
    <row r="407" spans="1:26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</row>
    <row r="408" spans="1:26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</row>
    <row r="409" spans="1:26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  <c r="Z409" s="95"/>
    </row>
    <row r="410" spans="1:26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  <c r="Z410" s="95"/>
    </row>
    <row r="411" spans="1:26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</row>
    <row r="412" spans="1:26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</row>
    <row r="413" spans="1:26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</row>
    <row r="414" spans="1:26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</row>
    <row r="415" spans="1:26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</row>
    <row r="416" spans="1:26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</row>
    <row r="417" spans="1:26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</row>
    <row r="418" spans="1:26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</row>
    <row r="419" spans="1:26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  <c r="Z419" s="95"/>
    </row>
    <row r="420" spans="1:26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  <c r="Z420" s="95"/>
    </row>
    <row r="421" spans="1:26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</row>
    <row r="422" spans="1:26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</row>
    <row r="423" spans="1:26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</row>
    <row r="424" spans="1:26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  <c r="Z424" s="95"/>
    </row>
    <row r="425" spans="1:26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5"/>
      <c r="Z425" s="95"/>
    </row>
    <row r="426" spans="1:26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</row>
    <row r="427" spans="1:26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</row>
    <row r="428" spans="1:26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</row>
    <row r="429" spans="1:26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5"/>
      <c r="Z429" s="95"/>
    </row>
    <row r="430" spans="1:26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5"/>
      <c r="Z430" s="95"/>
    </row>
    <row r="431" spans="1:26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5"/>
      <c r="Z431" s="95"/>
    </row>
    <row r="432" spans="1:26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  <c r="Z432" s="95"/>
    </row>
    <row r="433" spans="1:26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</row>
    <row r="434" spans="1:26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  <c r="Z434" s="95"/>
    </row>
    <row r="435" spans="1:26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  <c r="Z435" s="95"/>
    </row>
    <row r="436" spans="1:26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</row>
    <row r="437" spans="1:26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  <c r="Z437" s="95"/>
    </row>
    <row r="438" spans="1:26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  <c r="Z438" s="95"/>
    </row>
    <row r="439" spans="1:26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  <c r="Z439" s="95"/>
    </row>
    <row r="440" spans="1:26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5"/>
      <c r="Z440" s="95"/>
    </row>
    <row r="441" spans="1:26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5"/>
      <c r="Z441" s="95"/>
    </row>
    <row r="442" spans="1:26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  <c r="Z442" s="95"/>
    </row>
    <row r="443" spans="1:26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</row>
    <row r="444" spans="1:26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5"/>
      <c r="Z444" s="95"/>
    </row>
    <row r="445" spans="1:26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5"/>
      <c r="Z445" s="95"/>
    </row>
    <row r="446" spans="1:26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</row>
    <row r="447" spans="1:26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</row>
    <row r="448" spans="1:26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5"/>
      <c r="Z448" s="95"/>
    </row>
    <row r="449" spans="1:26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  <c r="Z449" s="95"/>
    </row>
    <row r="450" spans="1:26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Y450" s="95"/>
      <c r="Z450" s="95"/>
    </row>
    <row r="451" spans="1:26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Y451" s="95"/>
      <c r="Z451" s="95"/>
    </row>
    <row r="452" spans="1:26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</row>
    <row r="453" spans="1:26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  <c r="Z453" s="95"/>
    </row>
    <row r="454" spans="1:26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5"/>
      <c r="Z454" s="95"/>
    </row>
    <row r="455" spans="1:26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Y455" s="95"/>
      <c r="Z455" s="95"/>
    </row>
    <row r="456" spans="1:26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Y456" s="95"/>
      <c r="Z456" s="95"/>
    </row>
    <row r="457" spans="1:26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  <c r="Z457" s="95"/>
    </row>
    <row r="458" spans="1:26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5"/>
      <c r="Z458" s="95"/>
    </row>
    <row r="459" spans="1:26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  <c r="Z459" s="95"/>
    </row>
    <row r="460" spans="1:26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Y460" s="95"/>
      <c r="Z460" s="95"/>
    </row>
    <row r="461" spans="1:26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  <c r="Z461" s="95"/>
    </row>
    <row r="462" spans="1:26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5"/>
      <c r="Z462" s="95"/>
    </row>
    <row r="463" spans="1:26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5"/>
      <c r="Z463" s="95"/>
    </row>
    <row r="464" spans="1:26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Y464" s="95"/>
      <c r="Z464" s="95"/>
    </row>
    <row r="465" spans="1:26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5"/>
      <c r="Z465" s="95"/>
    </row>
    <row r="466" spans="1:26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Y466" s="95"/>
      <c r="Z466" s="95"/>
    </row>
    <row r="467" spans="1:26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  <c r="Z467" s="95"/>
    </row>
    <row r="468" spans="1:26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  <c r="Z468" s="95"/>
    </row>
    <row r="469" spans="1:26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5"/>
      <c r="Z469" s="95"/>
    </row>
    <row r="470" spans="1:26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  <c r="Z470" s="95"/>
    </row>
    <row r="471" spans="1:26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5"/>
      <c r="Z471" s="95"/>
    </row>
    <row r="472" spans="1:26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  <c r="Z472" s="95"/>
    </row>
    <row r="473" spans="1:26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5"/>
      <c r="Z473" s="95"/>
    </row>
    <row r="474" spans="1:26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95"/>
      <c r="Z474" s="95"/>
    </row>
    <row r="475" spans="1:26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Y475" s="95"/>
      <c r="Z475" s="95"/>
    </row>
    <row r="476" spans="1:26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5"/>
      <c r="Z476" s="95"/>
    </row>
    <row r="477" spans="1:26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5"/>
      <c r="Z477" s="95"/>
    </row>
    <row r="478" spans="1:26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  <c r="Z478" s="95"/>
    </row>
    <row r="479" spans="1:26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  <c r="Z479" s="95"/>
    </row>
    <row r="480" spans="1:26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5"/>
      <c r="Z480" s="95"/>
    </row>
    <row r="481" spans="1:26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Y481" s="95"/>
      <c r="Z481" s="95"/>
    </row>
    <row r="482" spans="1:26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  <c r="Z482" s="95"/>
    </row>
    <row r="483" spans="1:26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5"/>
      <c r="Z483" s="95"/>
    </row>
    <row r="484" spans="1:26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5"/>
      <c r="Z484" s="95"/>
    </row>
    <row r="485" spans="1:26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</row>
    <row r="486" spans="1:26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5"/>
      <c r="Z486" s="95"/>
    </row>
    <row r="487" spans="1:26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5"/>
      <c r="Z487" s="95"/>
    </row>
    <row r="488" spans="1:26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5"/>
      <c r="Z488" s="95"/>
    </row>
    <row r="489" spans="1:26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</row>
    <row r="490" spans="1:26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Y490" s="95"/>
      <c r="Z490" s="95"/>
    </row>
    <row r="491" spans="1:26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Y491" s="95"/>
      <c r="Z491" s="95"/>
    </row>
    <row r="492" spans="1:26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5"/>
      <c r="Z492" s="95"/>
    </row>
    <row r="493" spans="1:26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Y493" s="95"/>
      <c r="Z493" s="95"/>
    </row>
    <row r="494" spans="1:26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Y494" s="95"/>
      <c r="Z494" s="95"/>
    </row>
    <row r="495" spans="1:26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Y495" s="95"/>
      <c r="Z495" s="95"/>
    </row>
    <row r="496" spans="1:26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Y496" s="95"/>
      <c r="Z496" s="95"/>
    </row>
    <row r="497" spans="1:26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Y497" s="95"/>
      <c r="Z497" s="95"/>
    </row>
    <row r="498" spans="1:26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Y498" s="95"/>
      <c r="Z498" s="95"/>
    </row>
    <row r="499" spans="1:26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  <c r="Z499" s="95"/>
    </row>
    <row r="500" spans="1:26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Y500" s="95"/>
      <c r="Z500" s="95"/>
    </row>
    <row r="501" spans="1:26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Y501" s="95"/>
      <c r="Z501" s="95"/>
    </row>
    <row r="502" spans="1:26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5"/>
      <c r="Z502" s="95"/>
    </row>
    <row r="503" spans="1:26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Y503" s="95"/>
      <c r="Z503" s="95"/>
    </row>
    <row r="504" spans="1:26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Y504" s="95"/>
      <c r="Z504" s="95"/>
    </row>
    <row r="505" spans="1:26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Y505" s="95"/>
      <c r="Z505" s="95"/>
    </row>
    <row r="506" spans="1:26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Y506" s="95"/>
      <c r="Z506" s="95"/>
    </row>
    <row r="507" spans="1:26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Y507" s="95"/>
      <c r="Z507" s="95"/>
    </row>
    <row r="508" spans="1:26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Y508" s="95"/>
      <c r="Z508" s="95"/>
    </row>
    <row r="509" spans="1:26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5"/>
      <c r="Z509" s="95"/>
    </row>
    <row r="510" spans="1:26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Y510" s="95"/>
      <c r="Z510" s="95"/>
    </row>
    <row r="511" spans="1:26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Y511" s="95"/>
      <c r="Z511" s="95"/>
    </row>
    <row r="512" spans="1:26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  <c r="Z512" s="95"/>
    </row>
    <row r="513" spans="1:26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Y513" s="95"/>
      <c r="Z513" s="95"/>
    </row>
    <row r="514" spans="1:26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Y514" s="95"/>
      <c r="Z514" s="95"/>
    </row>
    <row r="515" spans="1:26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Y515" s="95"/>
      <c r="Z515" s="95"/>
    </row>
    <row r="516" spans="1:26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Y516" s="95"/>
      <c r="Z516" s="95"/>
    </row>
    <row r="517" spans="1:26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5"/>
      <c r="Z517" s="95"/>
    </row>
    <row r="518" spans="1:26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Y518" s="95"/>
      <c r="Z518" s="95"/>
    </row>
    <row r="519" spans="1:26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Y519" s="95"/>
      <c r="Z519" s="95"/>
    </row>
    <row r="520" spans="1:26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Y520" s="95"/>
      <c r="Z520" s="95"/>
    </row>
    <row r="521" spans="1:26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Y521" s="95"/>
      <c r="Z521" s="95"/>
    </row>
    <row r="522" spans="1:26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5"/>
      <c r="Z522" s="95"/>
    </row>
    <row r="523" spans="1:26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Y523" s="95"/>
      <c r="Z523" s="95"/>
    </row>
    <row r="524" spans="1:26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Y524" s="95"/>
      <c r="Z524" s="95"/>
    </row>
    <row r="525" spans="1:26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Y525" s="95"/>
      <c r="Z525" s="95"/>
    </row>
    <row r="526" spans="1:26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Y526" s="95"/>
      <c r="Z526" s="95"/>
    </row>
    <row r="527" spans="1:26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Y527" s="95"/>
      <c r="Z527" s="95"/>
    </row>
    <row r="528" spans="1:26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Y528" s="95"/>
      <c r="Z528" s="95"/>
    </row>
    <row r="529" spans="1:26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Y529" s="95"/>
      <c r="Z529" s="95"/>
    </row>
    <row r="530" spans="1:26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Y530" s="95"/>
      <c r="Z530" s="95"/>
    </row>
    <row r="531" spans="1:26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Y531" s="95"/>
      <c r="Z531" s="95"/>
    </row>
    <row r="532" spans="1:26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  <c r="Z532" s="95"/>
    </row>
    <row r="533" spans="1:26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  <c r="Z533" s="95"/>
    </row>
    <row r="534" spans="1:26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Y534" s="95"/>
      <c r="Z534" s="95"/>
    </row>
    <row r="535" spans="1:26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Y535" s="95"/>
      <c r="Z535" s="95"/>
    </row>
    <row r="536" spans="1:26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Y536" s="95"/>
      <c r="Z536" s="95"/>
    </row>
    <row r="537" spans="1:26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Y537" s="95"/>
      <c r="Z537" s="95"/>
    </row>
    <row r="538" spans="1:26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Y538" s="95"/>
      <c r="Z538" s="95"/>
    </row>
    <row r="539" spans="1:26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Y539" s="95"/>
      <c r="Z539" s="95"/>
    </row>
    <row r="540" spans="1:26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Y540" s="95"/>
      <c r="Z540" s="95"/>
    </row>
    <row r="541" spans="1:26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Y541" s="95"/>
      <c r="Z541" s="95"/>
    </row>
    <row r="542" spans="1:26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  <c r="Z542" s="95"/>
    </row>
    <row r="543" spans="1:26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Y543" s="95"/>
      <c r="Z543" s="95"/>
    </row>
    <row r="544" spans="1:26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Y544" s="95"/>
      <c r="Z544" s="95"/>
    </row>
    <row r="545" spans="1:26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Y545" s="95"/>
      <c r="Z545" s="95"/>
    </row>
    <row r="546" spans="1:26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Y546" s="95"/>
      <c r="Z546" s="95"/>
    </row>
    <row r="547" spans="1:26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Y547" s="95"/>
      <c r="Z547" s="95"/>
    </row>
    <row r="548" spans="1:26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Y548" s="95"/>
      <c r="Z548" s="95"/>
    </row>
    <row r="549" spans="1:26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Y549" s="95"/>
      <c r="Z549" s="95"/>
    </row>
    <row r="550" spans="1:26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Y550" s="95"/>
      <c r="Z550" s="95"/>
    </row>
    <row r="551" spans="1:26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Y551" s="95"/>
      <c r="Z551" s="95"/>
    </row>
    <row r="552" spans="1:26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5"/>
      <c r="Z552" s="95"/>
    </row>
    <row r="553" spans="1:26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Y553" s="95"/>
      <c r="Z553" s="95"/>
    </row>
    <row r="554" spans="1:26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Y554" s="95"/>
      <c r="Z554" s="95"/>
    </row>
    <row r="555" spans="1:26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Y555" s="95"/>
      <c r="Z555" s="95"/>
    </row>
    <row r="556" spans="1:26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Y556" s="95"/>
      <c r="Z556" s="95"/>
    </row>
    <row r="557" spans="1:26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Y557" s="95"/>
      <c r="Z557" s="95"/>
    </row>
    <row r="558" spans="1:26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Y558" s="95"/>
      <c r="Z558" s="95"/>
    </row>
    <row r="559" spans="1:26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Y559" s="95"/>
      <c r="Z559" s="95"/>
    </row>
    <row r="560" spans="1:26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Y560" s="95"/>
      <c r="Z560" s="95"/>
    </row>
    <row r="561" spans="1:26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Y561" s="95"/>
      <c r="Z561" s="95"/>
    </row>
    <row r="562" spans="1:26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5"/>
      <c r="Z562" s="95"/>
    </row>
    <row r="563" spans="1:26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Y563" s="95"/>
      <c r="Z563" s="95"/>
    </row>
    <row r="564" spans="1:26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Y564" s="95"/>
      <c r="Z564" s="95"/>
    </row>
    <row r="565" spans="1:26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Y565" s="95"/>
      <c r="Z565" s="95"/>
    </row>
    <row r="566" spans="1:26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</row>
    <row r="567" spans="1:26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Y567" s="95"/>
      <c r="Z567" s="95"/>
    </row>
    <row r="568" spans="1:26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Y568" s="95"/>
      <c r="Z568" s="95"/>
    </row>
    <row r="569" spans="1:26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Y569" s="95"/>
      <c r="Z569" s="95"/>
    </row>
    <row r="570" spans="1:26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Y570" s="95"/>
      <c r="Z570" s="95"/>
    </row>
    <row r="571" spans="1:26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Y571" s="95"/>
      <c r="Z571" s="95"/>
    </row>
    <row r="572" spans="1:26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5"/>
      <c r="Z572" s="95"/>
    </row>
    <row r="573" spans="1:26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Y573" s="95"/>
      <c r="Z573" s="95"/>
    </row>
    <row r="574" spans="1:26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Y574" s="95"/>
      <c r="Z574" s="95"/>
    </row>
    <row r="575" spans="1:26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Y575" s="95"/>
      <c r="Z575" s="95"/>
    </row>
    <row r="576" spans="1:26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Y576" s="95"/>
      <c r="Z576" s="95"/>
    </row>
    <row r="577" spans="1:26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Y577" s="95"/>
      <c r="Z577" s="95"/>
    </row>
    <row r="578" spans="1:26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Y578" s="95"/>
      <c r="Z578" s="95"/>
    </row>
    <row r="579" spans="1:26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Y579" s="95"/>
      <c r="Z579" s="95"/>
    </row>
    <row r="580" spans="1:26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Y580" s="95"/>
      <c r="Z580" s="95"/>
    </row>
    <row r="581" spans="1:26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Y581" s="95"/>
      <c r="Z581" s="95"/>
    </row>
    <row r="582" spans="1:26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Y582" s="95"/>
      <c r="Z582" s="95"/>
    </row>
    <row r="583" spans="1:26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95"/>
      <c r="U583" s="95"/>
      <c r="V583" s="95"/>
      <c r="W583" s="95"/>
      <c r="X583" s="95"/>
      <c r="Y583" s="95"/>
      <c r="Z583" s="95"/>
    </row>
    <row r="584" spans="1:26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Y584" s="95"/>
      <c r="Z584" s="95"/>
    </row>
    <row r="585" spans="1:26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Y585" s="95"/>
      <c r="Z585" s="95"/>
    </row>
    <row r="586" spans="1:26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5"/>
      <c r="P586" s="95"/>
      <c r="Q586" s="95"/>
      <c r="R586" s="95"/>
      <c r="S586" s="95"/>
      <c r="T586" s="95"/>
      <c r="U586" s="95"/>
      <c r="V586" s="95"/>
      <c r="W586" s="95"/>
      <c r="X586" s="95"/>
      <c r="Y586" s="95"/>
      <c r="Z586" s="95"/>
    </row>
    <row r="587" spans="1:26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Y587" s="95"/>
      <c r="Z587" s="95"/>
    </row>
    <row r="588" spans="1:26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Y588" s="95"/>
      <c r="Z588" s="95"/>
    </row>
    <row r="589" spans="1:26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Y589" s="95"/>
      <c r="Z589" s="95"/>
    </row>
    <row r="590" spans="1:26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Y590" s="95"/>
      <c r="Z590" s="95"/>
    </row>
    <row r="591" spans="1:26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Y591" s="95"/>
      <c r="Z591" s="95"/>
    </row>
    <row r="592" spans="1:26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Y592" s="95"/>
      <c r="Z592" s="95"/>
    </row>
    <row r="593" spans="1:26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5"/>
      <c r="Z593" s="95"/>
    </row>
    <row r="594" spans="1:26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Y594" s="95"/>
      <c r="Z594" s="95"/>
    </row>
    <row r="595" spans="1:26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Y595" s="95"/>
      <c r="Z595" s="95"/>
    </row>
    <row r="596" spans="1:26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5"/>
      <c r="Z596" s="95"/>
    </row>
    <row r="597" spans="1:26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Y597" s="95"/>
      <c r="Z597" s="95"/>
    </row>
    <row r="598" spans="1:26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Y598" s="95"/>
      <c r="Z598" s="95"/>
    </row>
    <row r="599" spans="1:26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Y599" s="95"/>
      <c r="Z599" s="95"/>
    </row>
    <row r="600" spans="1:26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5"/>
      <c r="Z600" s="95"/>
    </row>
    <row r="601" spans="1:26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Y601" s="95"/>
      <c r="Z601" s="95"/>
    </row>
    <row r="602" spans="1:26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  <c r="Z602" s="95"/>
    </row>
    <row r="603" spans="1:26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Y603" s="95"/>
      <c r="Z603" s="95"/>
    </row>
    <row r="604" spans="1:26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Y604" s="95"/>
      <c r="Z604" s="95"/>
    </row>
    <row r="605" spans="1:26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Y605" s="95"/>
      <c r="Z605" s="95"/>
    </row>
    <row r="606" spans="1:26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Y606" s="95"/>
      <c r="Z606" s="95"/>
    </row>
    <row r="607" spans="1:26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Y607" s="95"/>
      <c r="Z607" s="95"/>
    </row>
    <row r="608" spans="1:26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Y608" s="95"/>
      <c r="Z608" s="95"/>
    </row>
    <row r="609" spans="1:26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</row>
    <row r="610" spans="1:26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</row>
    <row r="611" spans="1:26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5"/>
      <c r="Z611" s="95"/>
    </row>
    <row r="612" spans="1:26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  <c r="W612" s="95"/>
      <c r="X612" s="95"/>
      <c r="Y612" s="95"/>
      <c r="Z612" s="95"/>
    </row>
    <row r="613" spans="1:26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  <c r="W613" s="95"/>
      <c r="X613" s="95"/>
      <c r="Y613" s="95"/>
      <c r="Z613" s="95"/>
    </row>
    <row r="614" spans="1:26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95"/>
      <c r="U614" s="95"/>
      <c r="V614" s="95"/>
      <c r="W614" s="95"/>
      <c r="X614" s="95"/>
      <c r="Y614" s="95"/>
      <c r="Z614" s="95"/>
    </row>
    <row r="615" spans="1:26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5"/>
      <c r="Z615" s="95"/>
    </row>
    <row r="616" spans="1:26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95"/>
      <c r="U616" s="95"/>
      <c r="V616" s="95"/>
      <c r="W616" s="95"/>
      <c r="X616" s="95"/>
      <c r="Y616" s="95"/>
      <c r="Z616" s="95"/>
    </row>
    <row r="617" spans="1:26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  <c r="U617" s="95"/>
      <c r="V617" s="95"/>
      <c r="W617" s="95"/>
      <c r="X617" s="95"/>
      <c r="Y617" s="95"/>
      <c r="Z617" s="95"/>
    </row>
    <row r="618" spans="1:26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5"/>
      <c r="Z618" s="95"/>
    </row>
    <row r="619" spans="1:26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  <c r="U619" s="95"/>
      <c r="V619" s="95"/>
      <c r="W619" s="95"/>
      <c r="X619" s="95"/>
      <c r="Y619" s="95"/>
      <c r="Z619" s="95"/>
    </row>
    <row r="620" spans="1:26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95"/>
      <c r="U620" s="95"/>
      <c r="V620" s="95"/>
      <c r="W620" s="95"/>
      <c r="X620" s="95"/>
      <c r="Y620" s="95"/>
      <c r="Z620" s="95"/>
    </row>
    <row r="621" spans="1:26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95"/>
      <c r="U621" s="95"/>
      <c r="V621" s="95"/>
      <c r="W621" s="95"/>
      <c r="X621" s="95"/>
      <c r="Y621" s="95"/>
      <c r="Z621" s="95"/>
    </row>
    <row r="622" spans="1:26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  <c r="U622" s="95"/>
      <c r="V622" s="95"/>
      <c r="W622" s="95"/>
      <c r="X622" s="95"/>
      <c r="Y622" s="95"/>
      <c r="Z622" s="95"/>
    </row>
    <row r="623" spans="1:26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  <c r="U623" s="95"/>
      <c r="V623" s="95"/>
      <c r="W623" s="95"/>
      <c r="X623" s="95"/>
      <c r="Y623" s="95"/>
      <c r="Z623" s="95"/>
    </row>
    <row r="624" spans="1:26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5"/>
      <c r="Z624" s="95"/>
    </row>
    <row r="625" spans="1:26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95"/>
      <c r="U625" s="95"/>
      <c r="V625" s="95"/>
      <c r="W625" s="95"/>
      <c r="X625" s="95"/>
      <c r="Y625" s="95"/>
      <c r="Z625" s="95"/>
    </row>
    <row r="626" spans="1:26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  <c r="O626" s="95"/>
      <c r="P626" s="95"/>
      <c r="Q626" s="95"/>
      <c r="R626" s="95"/>
      <c r="S626" s="95"/>
      <c r="T626" s="95"/>
      <c r="U626" s="95"/>
      <c r="V626" s="95"/>
      <c r="W626" s="95"/>
      <c r="X626" s="95"/>
      <c r="Y626" s="95"/>
      <c r="Z626" s="95"/>
    </row>
    <row r="627" spans="1:26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  <c r="Z627" s="95"/>
    </row>
    <row r="628" spans="1:26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5"/>
      <c r="Z628" s="95"/>
    </row>
    <row r="629" spans="1:26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  <c r="O629" s="95"/>
      <c r="P629" s="95"/>
      <c r="Q629" s="95"/>
      <c r="R629" s="95"/>
      <c r="S629" s="95"/>
      <c r="T629" s="95"/>
      <c r="U629" s="95"/>
      <c r="V629" s="95"/>
      <c r="W629" s="95"/>
      <c r="X629" s="95"/>
      <c r="Y629" s="95"/>
      <c r="Z629" s="95"/>
    </row>
    <row r="630" spans="1:26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  <c r="O630" s="95"/>
      <c r="P630" s="95"/>
      <c r="Q630" s="95"/>
      <c r="R630" s="95"/>
      <c r="S630" s="95"/>
      <c r="T630" s="95"/>
      <c r="U630" s="95"/>
      <c r="V630" s="95"/>
      <c r="W630" s="95"/>
      <c r="X630" s="95"/>
      <c r="Y630" s="95"/>
      <c r="Z630" s="95"/>
    </row>
    <row r="631" spans="1:26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5"/>
      <c r="Z631" s="95"/>
    </row>
    <row r="632" spans="1:26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  <c r="Z632" s="95"/>
    </row>
    <row r="633" spans="1:26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95"/>
      <c r="U633" s="95"/>
      <c r="V633" s="95"/>
      <c r="W633" s="95"/>
      <c r="X633" s="95"/>
      <c r="Y633" s="95"/>
      <c r="Z633" s="95"/>
    </row>
    <row r="634" spans="1:26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95"/>
      <c r="U634" s="95"/>
      <c r="V634" s="95"/>
      <c r="W634" s="95"/>
      <c r="X634" s="95"/>
      <c r="Y634" s="95"/>
      <c r="Z634" s="95"/>
    </row>
    <row r="635" spans="1:26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  <c r="O635" s="95"/>
      <c r="P635" s="95"/>
      <c r="Q635" s="95"/>
      <c r="R635" s="95"/>
      <c r="S635" s="95"/>
      <c r="T635" s="95"/>
      <c r="U635" s="95"/>
      <c r="V635" s="95"/>
      <c r="W635" s="95"/>
      <c r="X635" s="95"/>
      <c r="Y635" s="95"/>
      <c r="Z635" s="95"/>
    </row>
    <row r="636" spans="1:26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95"/>
      <c r="U636" s="95"/>
      <c r="V636" s="95"/>
      <c r="W636" s="95"/>
      <c r="X636" s="95"/>
      <c r="Y636" s="95"/>
      <c r="Z636" s="95"/>
    </row>
    <row r="637" spans="1:26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95"/>
      <c r="U637" s="95"/>
      <c r="V637" s="95"/>
      <c r="W637" s="95"/>
      <c r="X637" s="95"/>
      <c r="Y637" s="95"/>
      <c r="Z637" s="95"/>
    </row>
    <row r="638" spans="1:26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95"/>
      <c r="U638" s="95"/>
      <c r="V638" s="95"/>
      <c r="W638" s="95"/>
      <c r="X638" s="95"/>
      <c r="Y638" s="95"/>
      <c r="Z638" s="95"/>
    </row>
    <row r="639" spans="1:26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95"/>
      <c r="U639" s="95"/>
      <c r="V639" s="95"/>
      <c r="W639" s="95"/>
      <c r="X639" s="95"/>
      <c r="Y639" s="95"/>
      <c r="Z639" s="95"/>
    </row>
    <row r="640" spans="1:26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  <c r="O640" s="95"/>
      <c r="P640" s="95"/>
      <c r="Q640" s="95"/>
      <c r="R640" s="95"/>
      <c r="S640" s="95"/>
      <c r="T640" s="95"/>
      <c r="U640" s="95"/>
      <c r="V640" s="95"/>
      <c r="W640" s="95"/>
      <c r="X640" s="95"/>
      <c r="Y640" s="95"/>
      <c r="Z640" s="95"/>
    </row>
    <row r="641" spans="1:26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  <c r="O641" s="95"/>
      <c r="P641" s="95"/>
      <c r="Q641" s="95"/>
      <c r="R641" s="95"/>
      <c r="S641" s="95"/>
      <c r="T641" s="95"/>
      <c r="U641" s="95"/>
      <c r="V641" s="95"/>
      <c r="W641" s="95"/>
      <c r="X641" s="95"/>
      <c r="Y641" s="95"/>
      <c r="Z641" s="95"/>
    </row>
    <row r="642" spans="1:26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95"/>
      <c r="U642" s="95"/>
      <c r="V642" s="95"/>
      <c r="W642" s="95"/>
      <c r="X642" s="95"/>
      <c r="Y642" s="95"/>
      <c r="Z642" s="95"/>
    </row>
    <row r="643" spans="1:26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  <c r="Z643" s="95"/>
    </row>
    <row r="644" spans="1:26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  <c r="O644" s="95"/>
      <c r="P644" s="95"/>
      <c r="Q644" s="95"/>
      <c r="R644" s="95"/>
      <c r="S644" s="95"/>
      <c r="T644" s="95"/>
      <c r="U644" s="95"/>
      <c r="V644" s="95"/>
      <c r="W644" s="95"/>
      <c r="X644" s="95"/>
      <c r="Y644" s="95"/>
      <c r="Z644" s="95"/>
    </row>
    <row r="645" spans="1:26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  <c r="O645" s="95"/>
      <c r="P645" s="95"/>
      <c r="Q645" s="95"/>
      <c r="R645" s="95"/>
      <c r="S645" s="95"/>
      <c r="T645" s="95"/>
      <c r="U645" s="95"/>
      <c r="V645" s="95"/>
      <c r="W645" s="95"/>
      <c r="X645" s="95"/>
      <c r="Y645" s="95"/>
      <c r="Z645" s="95"/>
    </row>
    <row r="646" spans="1:26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  <c r="O646" s="95"/>
      <c r="P646" s="95"/>
      <c r="Q646" s="95"/>
      <c r="R646" s="95"/>
      <c r="S646" s="95"/>
      <c r="T646" s="95"/>
      <c r="U646" s="95"/>
      <c r="V646" s="95"/>
      <c r="W646" s="95"/>
      <c r="X646" s="95"/>
      <c r="Y646" s="95"/>
      <c r="Z646" s="95"/>
    </row>
    <row r="647" spans="1:26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5"/>
      <c r="Z647" s="95"/>
    </row>
    <row r="648" spans="1:26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5"/>
      <c r="Z648" s="95"/>
    </row>
    <row r="649" spans="1:26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  <c r="O649" s="95"/>
      <c r="P649" s="95"/>
      <c r="Q649" s="95"/>
      <c r="R649" s="95"/>
      <c r="S649" s="95"/>
      <c r="T649" s="95"/>
      <c r="U649" s="95"/>
      <c r="V649" s="95"/>
      <c r="W649" s="95"/>
      <c r="X649" s="95"/>
      <c r="Y649" s="95"/>
      <c r="Z649" s="95"/>
    </row>
    <row r="650" spans="1:26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  <c r="O650" s="95"/>
      <c r="P650" s="95"/>
      <c r="Q650" s="95"/>
      <c r="R650" s="95"/>
      <c r="S650" s="95"/>
      <c r="T650" s="95"/>
      <c r="U650" s="95"/>
      <c r="V650" s="95"/>
      <c r="W650" s="95"/>
      <c r="X650" s="95"/>
      <c r="Y650" s="95"/>
      <c r="Z650" s="95"/>
    </row>
    <row r="651" spans="1:26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  <c r="O651" s="95"/>
      <c r="P651" s="95"/>
      <c r="Q651" s="95"/>
      <c r="R651" s="95"/>
      <c r="S651" s="95"/>
      <c r="T651" s="95"/>
      <c r="U651" s="95"/>
      <c r="V651" s="95"/>
      <c r="W651" s="95"/>
      <c r="X651" s="95"/>
      <c r="Y651" s="95"/>
      <c r="Z651" s="95"/>
    </row>
    <row r="652" spans="1:26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  <c r="O652" s="95"/>
      <c r="P652" s="95"/>
      <c r="Q652" s="95"/>
      <c r="R652" s="95"/>
      <c r="S652" s="95"/>
      <c r="T652" s="95"/>
      <c r="U652" s="95"/>
      <c r="V652" s="95"/>
      <c r="W652" s="95"/>
      <c r="X652" s="95"/>
      <c r="Y652" s="95"/>
      <c r="Z652" s="95"/>
    </row>
    <row r="653" spans="1:26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  <c r="O653" s="95"/>
      <c r="P653" s="95"/>
      <c r="Q653" s="95"/>
      <c r="R653" s="95"/>
      <c r="S653" s="95"/>
      <c r="T653" s="95"/>
      <c r="U653" s="95"/>
      <c r="V653" s="95"/>
      <c r="W653" s="95"/>
      <c r="X653" s="95"/>
      <c r="Y653" s="95"/>
      <c r="Z653" s="95"/>
    </row>
    <row r="654" spans="1:26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  <c r="O654" s="95"/>
      <c r="P654" s="95"/>
      <c r="Q654" s="95"/>
      <c r="R654" s="95"/>
      <c r="S654" s="95"/>
      <c r="T654" s="95"/>
      <c r="U654" s="95"/>
      <c r="V654" s="95"/>
      <c r="W654" s="95"/>
      <c r="X654" s="95"/>
      <c r="Y654" s="95"/>
      <c r="Z654" s="95"/>
    </row>
    <row r="655" spans="1:26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  <c r="O655" s="95"/>
      <c r="P655" s="95"/>
      <c r="Q655" s="95"/>
      <c r="R655" s="95"/>
      <c r="S655" s="95"/>
      <c r="T655" s="95"/>
      <c r="U655" s="95"/>
      <c r="V655" s="95"/>
      <c r="W655" s="95"/>
      <c r="X655" s="95"/>
      <c r="Y655" s="95"/>
      <c r="Z655" s="95"/>
    </row>
    <row r="656" spans="1:26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  <c r="O656" s="95"/>
      <c r="P656" s="95"/>
      <c r="Q656" s="95"/>
      <c r="R656" s="95"/>
      <c r="S656" s="95"/>
      <c r="T656" s="95"/>
      <c r="U656" s="95"/>
      <c r="V656" s="95"/>
      <c r="W656" s="95"/>
      <c r="X656" s="95"/>
      <c r="Y656" s="95"/>
      <c r="Z656" s="95"/>
    </row>
    <row r="657" spans="1:26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  <c r="O657" s="95"/>
      <c r="P657" s="95"/>
      <c r="Q657" s="95"/>
      <c r="R657" s="95"/>
      <c r="S657" s="95"/>
      <c r="T657" s="95"/>
      <c r="U657" s="95"/>
      <c r="V657" s="95"/>
      <c r="W657" s="95"/>
      <c r="X657" s="95"/>
      <c r="Y657" s="95"/>
      <c r="Z657" s="95"/>
    </row>
    <row r="658" spans="1:26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5"/>
      <c r="Z658" s="95"/>
    </row>
    <row r="659" spans="1:26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  <c r="O659" s="95"/>
      <c r="P659" s="95"/>
      <c r="Q659" s="95"/>
      <c r="R659" s="95"/>
      <c r="S659" s="95"/>
      <c r="T659" s="95"/>
      <c r="U659" s="95"/>
      <c r="V659" s="95"/>
      <c r="W659" s="95"/>
      <c r="X659" s="95"/>
      <c r="Y659" s="95"/>
      <c r="Z659" s="95"/>
    </row>
    <row r="660" spans="1:26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  <c r="O660" s="95"/>
      <c r="P660" s="95"/>
      <c r="Q660" s="95"/>
      <c r="R660" s="95"/>
      <c r="S660" s="95"/>
      <c r="T660" s="95"/>
      <c r="U660" s="95"/>
      <c r="V660" s="95"/>
      <c r="W660" s="95"/>
      <c r="X660" s="95"/>
      <c r="Y660" s="95"/>
      <c r="Z660" s="95"/>
    </row>
    <row r="661" spans="1:26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  <c r="O661" s="95"/>
      <c r="P661" s="95"/>
      <c r="Q661" s="95"/>
      <c r="R661" s="95"/>
      <c r="S661" s="95"/>
      <c r="T661" s="95"/>
      <c r="U661" s="95"/>
      <c r="V661" s="95"/>
      <c r="W661" s="95"/>
      <c r="X661" s="95"/>
      <c r="Y661" s="95"/>
      <c r="Z661" s="95"/>
    </row>
    <row r="662" spans="1:26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  <c r="O662" s="95"/>
      <c r="P662" s="95"/>
      <c r="Q662" s="95"/>
      <c r="R662" s="95"/>
      <c r="S662" s="95"/>
      <c r="T662" s="95"/>
      <c r="U662" s="95"/>
      <c r="V662" s="95"/>
      <c r="W662" s="95"/>
      <c r="X662" s="95"/>
      <c r="Y662" s="95"/>
      <c r="Z662" s="95"/>
    </row>
    <row r="663" spans="1:26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5"/>
      <c r="Z663" s="95"/>
    </row>
    <row r="664" spans="1:26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  <c r="O664" s="95"/>
      <c r="P664" s="95"/>
      <c r="Q664" s="95"/>
      <c r="R664" s="95"/>
      <c r="S664" s="95"/>
      <c r="T664" s="95"/>
      <c r="U664" s="95"/>
      <c r="V664" s="95"/>
      <c r="W664" s="95"/>
      <c r="X664" s="95"/>
      <c r="Y664" s="95"/>
      <c r="Z664" s="95"/>
    </row>
    <row r="665" spans="1:26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  <c r="O665" s="95"/>
      <c r="P665" s="95"/>
      <c r="Q665" s="95"/>
      <c r="R665" s="95"/>
      <c r="S665" s="95"/>
      <c r="T665" s="95"/>
      <c r="U665" s="95"/>
      <c r="V665" s="95"/>
      <c r="W665" s="95"/>
      <c r="X665" s="95"/>
      <c r="Y665" s="95"/>
      <c r="Z665" s="95"/>
    </row>
    <row r="666" spans="1:26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  <c r="O666" s="95"/>
      <c r="P666" s="95"/>
      <c r="Q666" s="95"/>
      <c r="R666" s="95"/>
      <c r="S666" s="95"/>
      <c r="T666" s="95"/>
      <c r="U666" s="95"/>
      <c r="V666" s="95"/>
      <c r="W666" s="95"/>
      <c r="X666" s="95"/>
      <c r="Y666" s="95"/>
      <c r="Z666" s="95"/>
    </row>
    <row r="667" spans="1:26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  <c r="O667" s="95"/>
      <c r="P667" s="95"/>
      <c r="Q667" s="95"/>
      <c r="R667" s="95"/>
      <c r="S667" s="95"/>
      <c r="T667" s="95"/>
      <c r="U667" s="95"/>
      <c r="V667" s="95"/>
      <c r="W667" s="95"/>
      <c r="X667" s="95"/>
      <c r="Y667" s="95"/>
      <c r="Z667" s="95"/>
    </row>
    <row r="668" spans="1:26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  <c r="O668" s="95"/>
      <c r="P668" s="95"/>
      <c r="Q668" s="95"/>
      <c r="R668" s="95"/>
      <c r="S668" s="95"/>
      <c r="T668" s="95"/>
      <c r="U668" s="95"/>
      <c r="V668" s="95"/>
      <c r="W668" s="95"/>
      <c r="X668" s="95"/>
      <c r="Y668" s="95"/>
      <c r="Z668" s="95"/>
    </row>
    <row r="669" spans="1:26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  <c r="O669" s="95"/>
      <c r="P669" s="95"/>
      <c r="Q669" s="95"/>
      <c r="R669" s="95"/>
      <c r="S669" s="95"/>
      <c r="T669" s="95"/>
      <c r="U669" s="95"/>
      <c r="V669" s="95"/>
      <c r="W669" s="95"/>
      <c r="X669" s="95"/>
      <c r="Y669" s="95"/>
      <c r="Z669" s="95"/>
    </row>
    <row r="670" spans="1:26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  <c r="O670" s="95"/>
      <c r="P670" s="95"/>
      <c r="Q670" s="95"/>
      <c r="R670" s="95"/>
      <c r="S670" s="95"/>
      <c r="T670" s="95"/>
      <c r="U670" s="95"/>
      <c r="V670" s="95"/>
      <c r="W670" s="95"/>
      <c r="X670" s="95"/>
      <c r="Y670" s="95"/>
      <c r="Z670" s="95"/>
    </row>
    <row r="671" spans="1:26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  <c r="O671" s="95"/>
      <c r="P671" s="95"/>
      <c r="Q671" s="95"/>
      <c r="R671" s="95"/>
      <c r="S671" s="95"/>
      <c r="T671" s="95"/>
      <c r="U671" s="95"/>
      <c r="V671" s="95"/>
      <c r="W671" s="95"/>
      <c r="X671" s="95"/>
      <c r="Y671" s="95"/>
      <c r="Z671" s="95"/>
    </row>
    <row r="672" spans="1:26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  <c r="O672" s="95"/>
      <c r="P672" s="95"/>
      <c r="Q672" s="95"/>
      <c r="R672" s="95"/>
      <c r="S672" s="95"/>
      <c r="T672" s="95"/>
      <c r="U672" s="95"/>
      <c r="V672" s="95"/>
      <c r="W672" s="95"/>
      <c r="X672" s="95"/>
      <c r="Y672" s="95"/>
      <c r="Z672" s="95"/>
    </row>
    <row r="673" spans="1:26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  <c r="O673" s="95"/>
      <c r="P673" s="95"/>
      <c r="Q673" s="95"/>
      <c r="R673" s="95"/>
      <c r="S673" s="95"/>
      <c r="T673" s="95"/>
      <c r="U673" s="95"/>
      <c r="V673" s="95"/>
      <c r="W673" s="95"/>
      <c r="X673" s="95"/>
      <c r="Y673" s="95"/>
      <c r="Z673" s="95"/>
    </row>
    <row r="674" spans="1:26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  <c r="O674" s="95"/>
      <c r="P674" s="95"/>
      <c r="Q674" s="95"/>
      <c r="R674" s="95"/>
      <c r="S674" s="95"/>
      <c r="T674" s="95"/>
      <c r="U674" s="95"/>
      <c r="V674" s="95"/>
      <c r="W674" s="95"/>
      <c r="X674" s="95"/>
      <c r="Y674" s="95"/>
      <c r="Z674" s="95"/>
    </row>
    <row r="675" spans="1:26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  <c r="O675" s="95"/>
      <c r="P675" s="95"/>
      <c r="Q675" s="95"/>
      <c r="R675" s="95"/>
      <c r="S675" s="95"/>
      <c r="T675" s="95"/>
      <c r="U675" s="95"/>
      <c r="V675" s="95"/>
      <c r="W675" s="95"/>
      <c r="X675" s="95"/>
      <c r="Y675" s="95"/>
      <c r="Z675" s="95"/>
    </row>
    <row r="676" spans="1:26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  <c r="O676" s="95"/>
      <c r="P676" s="95"/>
      <c r="Q676" s="95"/>
      <c r="R676" s="95"/>
      <c r="S676" s="95"/>
      <c r="T676" s="95"/>
      <c r="U676" s="95"/>
      <c r="V676" s="95"/>
      <c r="W676" s="95"/>
      <c r="X676" s="95"/>
      <c r="Y676" s="95"/>
      <c r="Z676" s="95"/>
    </row>
    <row r="677" spans="1:26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95"/>
      <c r="U677" s="95"/>
      <c r="V677" s="95"/>
      <c r="W677" s="95"/>
      <c r="X677" s="95"/>
      <c r="Y677" s="95"/>
      <c r="Z677" s="95"/>
    </row>
    <row r="678" spans="1:26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95"/>
      <c r="U678" s="95"/>
      <c r="V678" s="95"/>
      <c r="W678" s="95"/>
      <c r="X678" s="95"/>
      <c r="Y678" s="95"/>
      <c r="Z678" s="95"/>
    </row>
    <row r="679" spans="1:26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  <c r="O679" s="95"/>
      <c r="P679" s="95"/>
      <c r="Q679" s="95"/>
      <c r="R679" s="95"/>
      <c r="S679" s="95"/>
      <c r="T679" s="95"/>
      <c r="U679" s="95"/>
      <c r="V679" s="95"/>
      <c r="W679" s="95"/>
      <c r="X679" s="95"/>
      <c r="Y679" s="95"/>
      <c r="Z679" s="95"/>
    </row>
    <row r="680" spans="1:26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  <c r="O680" s="95"/>
      <c r="P680" s="95"/>
      <c r="Q680" s="95"/>
      <c r="R680" s="95"/>
      <c r="S680" s="95"/>
      <c r="T680" s="95"/>
      <c r="U680" s="95"/>
      <c r="V680" s="95"/>
      <c r="W680" s="95"/>
      <c r="X680" s="95"/>
      <c r="Y680" s="95"/>
      <c r="Z680" s="95"/>
    </row>
    <row r="681" spans="1:26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  <c r="O681" s="95"/>
      <c r="P681" s="95"/>
      <c r="Q681" s="95"/>
      <c r="R681" s="95"/>
      <c r="S681" s="95"/>
      <c r="T681" s="95"/>
      <c r="U681" s="95"/>
      <c r="V681" s="95"/>
      <c r="W681" s="95"/>
      <c r="X681" s="95"/>
      <c r="Y681" s="95"/>
      <c r="Z681" s="95"/>
    </row>
    <row r="682" spans="1:26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  <c r="O682" s="95"/>
      <c r="P682" s="95"/>
      <c r="Q682" s="95"/>
      <c r="R682" s="95"/>
      <c r="S682" s="95"/>
      <c r="T682" s="95"/>
      <c r="U682" s="95"/>
      <c r="V682" s="95"/>
      <c r="W682" s="95"/>
      <c r="X682" s="95"/>
      <c r="Y682" s="95"/>
      <c r="Z682" s="95"/>
    </row>
    <row r="683" spans="1:26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  <c r="O683" s="95"/>
      <c r="P683" s="95"/>
      <c r="Q683" s="95"/>
      <c r="R683" s="95"/>
      <c r="S683" s="95"/>
      <c r="T683" s="95"/>
      <c r="U683" s="95"/>
      <c r="V683" s="95"/>
      <c r="W683" s="95"/>
      <c r="X683" s="95"/>
      <c r="Y683" s="95"/>
      <c r="Z683" s="95"/>
    </row>
    <row r="684" spans="1:26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  <c r="O684" s="95"/>
      <c r="P684" s="95"/>
      <c r="Q684" s="95"/>
      <c r="R684" s="95"/>
      <c r="S684" s="95"/>
      <c r="T684" s="95"/>
      <c r="U684" s="95"/>
      <c r="V684" s="95"/>
      <c r="W684" s="95"/>
      <c r="X684" s="95"/>
      <c r="Y684" s="95"/>
      <c r="Z684" s="95"/>
    </row>
    <row r="685" spans="1:26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  <c r="O685" s="95"/>
      <c r="P685" s="95"/>
      <c r="Q685" s="95"/>
      <c r="R685" s="95"/>
      <c r="S685" s="95"/>
      <c r="T685" s="95"/>
      <c r="U685" s="95"/>
      <c r="V685" s="95"/>
      <c r="W685" s="95"/>
      <c r="X685" s="95"/>
      <c r="Y685" s="95"/>
      <c r="Z685" s="95"/>
    </row>
    <row r="686" spans="1:26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  <c r="O686" s="95"/>
      <c r="P686" s="95"/>
      <c r="Q686" s="95"/>
      <c r="R686" s="95"/>
      <c r="S686" s="95"/>
      <c r="T686" s="95"/>
      <c r="U686" s="95"/>
      <c r="V686" s="95"/>
      <c r="W686" s="95"/>
      <c r="X686" s="95"/>
      <c r="Y686" s="95"/>
      <c r="Z686" s="95"/>
    </row>
    <row r="687" spans="1:26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5"/>
      <c r="Z687" s="95"/>
    </row>
    <row r="688" spans="1:26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  <c r="O688" s="95"/>
      <c r="P688" s="95"/>
      <c r="Q688" s="95"/>
      <c r="R688" s="95"/>
      <c r="S688" s="95"/>
      <c r="T688" s="95"/>
      <c r="U688" s="95"/>
      <c r="V688" s="95"/>
      <c r="W688" s="95"/>
      <c r="X688" s="95"/>
      <c r="Y688" s="95"/>
      <c r="Z688" s="95"/>
    </row>
    <row r="689" spans="1:26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  <c r="O689" s="95"/>
      <c r="P689" s="95"/>
      <c r="Q689" s="95"/>
      <c r="R689" s="95"/>
      <c r="S689" s="95"/>
      <c r="T689" s="95"/>
      <c r="U689" s="95"/>
      <c r="V689" s="95"/>
      <c r="W689" s="95"/>
      <c r="X689" s="95"/>
      <c r="Y689" s="95"/>
      <c r="Z689" s="95"/>
    </row>
    <row r="690" spans="1:26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  <c r="O690" s="95"/>
      <c r="P690" s="95"/>
      <c r="Q690" s="95"/>
      <c r="R690" s="95"/>
      <c r="S690" s="95"/>
      <c r="T690" s="95"/>
      <c r="U690" s="95"/>
      <c r="V690" s="95"/>
      <c r="W690" s="95"/>
      <c r="X690" s="95"/>
      <c r="Y690" s="95"/>
      <c r="Z690" s="95"/>
    </row>
    <row r="691" spans="1:26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  <c r="O691" s="95"/>
      <c r="P691" s="95"/>
      <c r="Q691" s="95"/>
      <c r="R691" s="95"/>
      <c r="S691" s="95"/>
      <c r="T691" s="95"/>
      <c r="U691" s="95"/>
      <c r="V691" s="95"/>
      <c r="W691" s="95"/>
      <c r="X691" s="95"/>
      <c r="Y691" s="95"/>
      <c r="Z691" s="95"/>
    </row>
    <row r="692" spans="1:26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95"/>
      <c r="T692" s="95"/>
      <c r="U692" s="95"/>
      <c r="V692" s="95"/>
      <c r="W692" s="95"/>
      <c r="X692" s="95"/>
      <c r="Y692" s="95"/>
      <c r="Z692" s="95"/>
    </row>
    <row r="693" spans="1:26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5"/>
      <c r="Z693" s="95"/>
    </row>
    <row r="694" spans="1:26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  <c r="O694" s="95"/>
      <c r="P694" s="95"/>
      <c r="Q694" s="95"/>
      <c r="R694" s="95"/>
      <c r="S694" s="95"/>
      <c r="T694" s="95"/>
      <c r="U694" s="95"/>
      <c r="V694" s="95"/>
      <c r="W694" s="95"/>
      <c r="X694" s="95"/>
      <c r="Y694" s="95"/>
      <c r="Z694" s="95"/>
    </row>
    <row r="695" spans="1:26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  <c r="O695" s="95"/>
      <c r="P695" s="95"/>
      <c r="Q695" s="95"/>
      <c r="R695" s="95"/>
      <c r="S695" s="95"/>
      <c r="T695" s="95"/>
      <c r="U695" s="95"/>
      <c r="V695" s="95"/>
      <c r="W695" s="95"/>
      <c r="X695" s="95"/>
      <c r="Y695" s="95"/>
      <c r="Z695" s="95"/>
    </row>
    <row r="696" spans="1:26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  <c r="O696" s="95"/>
      <c r="P696" s="95"/>
      <c r="Q696" s="95"/>
      <c r="R696" s="95"/>
      <c r="S696" s="95"/>
      <c r="T696" s="95"/>
      <c r="U696" s="95"/>
      <c r="V696" s="95"/>
      <c r="W696" s="95"/>
      <c r="X696" s="95"/>
      <c r="Y696" s="95"/>
      <c r="Z696" s="95"/>
    </row>
    <row r="697" spans="1:26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  <c r="O697" s="95"/>
      <c r="P697" s="95"/>
      <c r="Q697" s="95"/>
      <c r="R697" s="95"/>
      <c r="S697" s="95"/>
      <c r="T697" s="95"/>
      <c r="U697" s="95"/>
      <c r="V697" s="95"/>
      <c r="W697" s="95"/>
      <c r="X697" s="95"/>
      <c r="Y697" s="95"/>
      <c r="Z697" s="95"/>
    </row>
    <row r="698" spans="1:26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5"/>
      <c r="Z698" s="95"/>
    </row>
    <row r="699" spans="1:26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  <c r="O699" s="95"/>
      <c r="P699" s="95"/>
      <c r="Q699" s="95"/>
      <c r="R699" s="95"/>
      <c r="S699" s="95"/>
      <c r="T699" s="95"/>
      <c r="U699" s="95"/>
      <c r="V699" s="95"/>
      <c r="W699" s="95"/>
      <c r="X699" s="95"/>
      <c r="Y699" s="95"/>
      <c r="Z699" s="95"/>
    </row>
    <row r="700" spans="1:26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  <c r="O700" s="95"/>
      <c r="P700" s="95"/>
      <c r="Q700" s="95"/>
      <c r="R700" s="95"/>
      <c r="S700" s="95"/>
      <c r="T700" s="95"/>
      <c r="U700" s="95"/>
      <c r="V700" s="95"/>
      <c r="W700" s="95"/>
      <c r="X700" s="95"/>
      <c r="Y700" s="95"/>
      <c r="Z700" s="95"/>
    </row>
    <row r="701" spans="1:26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  <c r="O701" s="95"/>
      <c r="P701" s="95"/>
      <c r="Q701" s="95"/>
      <c r="R701" s="95"/>
      <c r="S701" s="95"/>
      <c r="T701" s="95"/>
      <c r="U701" s="95"/>
      <c r="V701" s="95"/>
      <c r="W701" s="95"/>
      <c r="X701" s="95"/>
      <c r="Y701" s="95"/>
      <c r="Z701" s="95"/>
    </row>
    <row r="702" spans="1:26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5"/>
      <c r="Z702" s="95"/>
    </row>
    <row r="703" spans="1:26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  <c r="O703" s="95"/>
      <c r="P703" s="95"/>
      <c r="Q703" s="95"/>
      <c r="R703" s="95"/>
      <c r="S703" s="95"/>
      <c r="T703" s="95"/>
      <c r="U703" s="95"/>
      <c r="V703" s="95"/>
      <c r="W703" s="95"/>
      <c r="X703" s="95"/>
      <c r="Y703" s="95"/>
      <c r="Z703" s="95"/>
    </row>
    <row r="704" spans="1:26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  <c r="O704" s="95"/>
      <c r="P704" s="95"/>
      <c r="Q704" s="95"/>
      <c r="R704" s="95"/>
      <c r="S704" s="95"/>
      <c r="T704" s="95"/>
      <c r="U704" s="95"/>
      <c r="V704" s="95"/>
      <c r="W704" s="95"/>
      <c r="X704" s="95"/>
      <c r="Y704" s="95"/>
      <c r="Z704" s="95"/>
    </row>
    <row r="705" spans="1:26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  <c r="O705" s="95"/>
      <c r="P705" s="95"/>
      <c r="Q705" s="95"/>
      <c r="R705" s="95"/>
      <c r="S705" s="95"/>
      <c r="T705" s="95"/>
      <c r="U705" s="95"/>
      <c r="V705" s="95"/>
      <c r="W705" s="95"/>
      <c r="X705" s="95"/>
      <c r="Y705" s="95"/>
      <c r="Z705" s="95"/>
    </row>
    <row r="706" spans="1:26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  <c r="O706" s="95"/>
      <c r="P706" s="95"/>
      <c r="Q706" s="95"/>
      <c r="R706" s="95"/>
      <c r="S706" s="95"/>
      <c r="T706" s="95"/>
      <c r="U706" s="95"/>
      <c r="V706" s="95"/>
      <c r="W706" s="95"/>
      <c r="X706" s="95"/>
      <c r="Y706" s="95"/>
      <c r="Z706" s="95"/>
    </row>
    <row r="707" spans="1:26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  <c r="O707" s="95"/>
      <c r="P707" s="95"/>
      <c r="Q707" s="95"/>
      <c r="R707" s="95"/>
      <c r="S707" s="95"/>
      <c r="T707" s="95"/>
      <c r="U707" s="95"/>
      <c r="V707" s="95"/>
      <c r="W707" s="95"/>
      <c r="X707" s="95"/>
      <c r="Y707" s="95"/>
      <c r="Z707" s="95"/>
    </row>
    <row r="708" spans="1:26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  <c r="O708" s="95"/>
      <c r="P708" s="95"/>
      <c r="Q708" s="95"/>
      <c r="R708" s="95"/>
      <c r="S708" s="95"/>
      <c r="T708" s="95"/>
      <c r="U708" s="95"/>
      <c r="V708" s="95"/>
      <c r="W708" s="95"/>
      <c r="X708" s="95"/>
      <c r="Y708" s="95"/>
      <c r="Z708" s="95"/>
    </row>
    <row r="709" spans="1:26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  <c r="O709" s="95"/>
      <c r="P709" s="95"/>
      <c r="Q709" s="95"/>
      <c r="R709" s="95"/>
      <c r="S709" s="95"/>
      <c r="T709" s="95"/>
      <c r="U709" s="95"/>
      <c r="V709" s="95"/>
      <c r="W709" s="95"/>
      <c r="X709" s="95"/>
      <c r="Y709" s="95"/>
      <c r="Z709" s="95"/>
    </row>
    <row r="710" spans="1:26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  <c r="O710" s="95"/>
      <c r="P710" s="95"/>
      <c r="Q710" s="95"/>
      <c r="R710" s="95"/>
      <c r="S710" s="95"/>
      <c r="T710" s="95"/>
      <c r="U710" s="95"/>
      <c r="V710" s="95"/>
      <c r="W710" s="95"/>
      <c r="X710" s="95"/>
      <c r="Y710" s="95"/>
      <c r="Z710" s="95"/>
    </row>
    <row r="711" spans="1:26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  <c r="O711" s="95"/>
      <c r="P711" s="95"/>
      <c r="Q711" s="95"/>
      <c r="R711" s="95"/>
      <c r="S711" s="95"/>
      <c r="T711" s="95"/>
      <c r="U711" s="95"/>
      <c r="V711" s="95"/>
      <c r="W711" s="95"/>
      <c r="X711" s="95"/>
      <c r="Y711" s="95"/>
      <c r="Z711" s="95"/>
    </row>
    <row r="712" spans="1:26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  <c r="O712" s="95"/>
      <c r="P712" s="95"/>
      <c r="Q712" s="95"/>
      <c r="R712" s="95"/>
      <c r="S712" s="95"/>
      <c r="T712" s="95"/>
      <c r="U712" s="95"/>
      <c r="V712" s="95"/>
      <c r="W712" s="95"/>
      <c r="X712" s="95"/>
      <c r="Y712" s="95"/>
      <c r="Z712" s="95"/>
    </row>
    <row r="713" spans="1:26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  <c r="O713" s="95"/>
      <c r="P713" s="95"/>
      <c r="Q713" s="95"/>
      <c r="R713" s="95"/>
      <c r="S713" s="95"/>
      <c r="T713" s="95"/>
      <c r="U713" s="95"/>
      <c r="V713" s="95"/>
      <c r="W713" s="95"/>
      <c r="X713" s="95"/>
      <c r="Y713" s="95"/>
      <c r="Z713" s="95"/>
    </row>
    <row r="714" spans="1:26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  <c r="O714" s="95"/>
      <c r="P714" s="95"/>
      <c r="Q714" s="95"/>
      <c r="R714" s="95"/>
      <c r="S714" s="95"/>
      <c r="T714" s="95"/>
      <c r="U714" s="95"/>
      <c r="V714" s="95"/>
      <c r="W714" s="95"/>
      <c r="X714" s="95"/>
      <c r="Y714" s="95"/>
      <c r="Z714" s="95"/>
    </row>
    <row r="715" spans="1:26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  <c r="O715" s="95"/>
      <c r="P715" s="95"/>
      <c r="Q715" s="95"/>
      <c r="R715" s="95"/>
      <c r="S715" s="95"/>
      <c r="T715" s="95"/>
      <c r="U715" s="95"/>
      <c r="V715" s="95"/>
      <c r="W715" s="95"/>
      <c r="X715" s="95"/>
      <c r="Y715" s="95"/>
      <c r="Z715" s="95"/>
    </row>
    <row r="716" spans="1:26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  <c r="O716" s="95"/>
      <c r="P716" s="95"/>
      <c r="Q716" s="95"/>
      <c r="R716" s="95"/>
      <c r="S716" s="95"/>
      <c r="T716" s="95"/>
      <c r="U716" s="95"/>
      <c r="V716" s="95"/>
      <c r="W716" s="95"/>
      <c r="X716" s="95"/>
      <c r="Y716" s="95"/>
      <c r="Z716" s="95"/>
    </row>
    <row r="717" spans="1:26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  <c r="O717" s="95"/>
      <c r="P717" s="95"/>
      <c r="Q717" s="95"/>
      <c r="R717" s="95"/>
      <c r="S717" s="95"/>
      <c r="T717" s="95"/>
      <c r="U717" s="95"/>
      <c r="V717" s="95"/>
      <c r="W717" s="95"/>
      <c r="X717" s="95"/>
      <c r="Y717" s="95"/>
      <c r="Z717" s="95"/>
    </row>
    <row r="718" spans="1:26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5"/>
      <c r="Z718" s="95"/>
    </row>
    <row r="719" spans="1:26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  <c r="O719" s="95"/>
      <c r="P719" s="95"/>
      <c r="Q719" s="95"/>
      <c r="R719" s="95"/>
      <c r="S719" s="95"/>
      <c r="T719" s="95"/>
      <c r="U719" s="95"/>
      <c r="V719" s="95"/>
      <c r="W719" s="95"/>
      <c r="X719" s="95"/>
      <c r="Y719" s="95"/>
      <c r="Z719" s="95"/>
    </row>
    <row r="720" spans="1:26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  <c r="O720" s="95"/>
      <c r="P720" s="95"/>
      <c r="Q720" s="95"/>
      <c r="R720" s="95"/>
      <c r="S720" s="95"/>
      <c r="T720" s="95"/>
      <c r="U720" s="95"/>
      <c r="V720" s="95"/>
      <c r="W720" s="95"/>
      <c r="X720" s="95"/>
      <c r="Y720" s="95"/>
      <c r="Z720" s="95"/>
    </row>
    <row r="721" spans="1:26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  <c r="O721" s="95"/>
      <c r="P721" s="95"/>
      <c r="Q721" s="95"/>
      <c r="R721" s="95"/>
      <c r="S721" s="95"/>
      <c r="T721" s="95"/>
      <c r="U721" s="95"/>
      <c r="V721" s="95"/>
      <c r="W721" s="95"/>
      <c r="X721" s="95"/>
      <c r="Y721" s="95"/>
      <c r="Z721" s="95"/>
    </row>
    <row r="722" spans="1:26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5"/>
      <c r="Z722" s="95"/>
    </row>
    <row r="723" spans="1:26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  <c r="O723" s="95"/>
      <c r="P723" s="95"/>
      <c r="Q723" s="95"/>
      <c r="R723" s="95"/>
      <c r="S723" s="95"/>
      <c r="T723" s="95"/>
      <c r="U723" s="95"/>
      <c r="V723" s="95"/>
      <c r="W723" s="95"/>
      <c r="X723" s="95"/>
      <c r="Y723" s="95"/>
      <c r="Z723" s="95"/>
    </row>
    <row r="724" spans="1:26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  <c r="O724" s="95"/>
      <c r="P724" s="95"/>
      <c r="Q724" s="95"/>
      <c r="R724" s="95"/>
      <c r="S724" s="95"/>
      <c r="T724" s="95"/>
      <c r="U724" s="95"/>
      <c r="V724" s="95"/>
      <c r="W724" s="95"/>
      <c r="X724" s="95"/>
      <c r="Y724" s="95"/>
      <c r="Z724" s="95"/>
    </row>
    <row r="725" spans="1:26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  <c r="O725" s="95"/>
      <c r="P725" s="95"/>
      <c r="Q725" s="95"/>
      <c r="R725" s="95"/>
      <c r="S725" s="95"/>
      <c r="T725" s="95"/>
      <c r="U725" s="95"/>
      <c r="V725" s="95"/>
      <c r="W725" s="95"/>
      <c r="X725" s="95"/>
      <c r="Y725" s="95"/>
      <c r="Z725" s="95"/>
    </row>
    <row r="726" spans="1:26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  <c r="O726" s="95"/>
      <c r="P726" s="95"/>
      <c r="Q726" s="95"/>
      <c r="R726" s="95"/>
      <c r="S726" s="95"/>
      <c r="T726" s="95"/>
      <c r="U726" s="95"/>
      <c r="V726" s="95"/>
      <c r="W726" s="95"/>
      <c r="X726" s="95"/>
      <c r="Y726" s="95"/>
      <c r="Z726" s="95"/>
    </row>
    <row r="727" spans="1:26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  <c r="O727" s="95"/>
      <c r="P727" s="95"/>
      <c r="Q727" s="95"/>
      <c r="R727" s="95"/>
      <c r="S727" s="95"/>
      <c r="T727" s="95"/>
      <c r="U727" s="95"/>
      <c r="V727" s="95"/>
      <c r="W727" s="95"/>
      <c r="X727" s="95"/>
      <c r="Y727" s="95"/>
      <c r="Z727" s="95"/>
    </row>
    <row r="728" spans="1:26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  <c r="O728" s="95"/>
      <c r="P728" s="95"/>
      <c r="Q728" s="95"/>
      <c r="R728" s="95"/>
      <c r="S728" s="95"/>
      <c r="T728" s="95"/>
      <c r="U728" s="95"/>
      <c r="V728" s="95"/>
      <c r="W728" s="95"/>
      <c r="X728" s="95"/>
      <c r="Y728" s="95"/>
      <c r="Z728" s="95"/>
    </row>
    <row r="729" spans="1:26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95"/>
      <c r="S729" s="95"/>
      <c r="T729" s="95"/>
      <c r="U729" s="95"/>
      <c r="V729" s="95"/>
      <c r="W729" s="95"/>
      <c r="X729" s="95"/>
      <c r="Y729" s="95"/>
      <c r="Z729" s="95"/>
    </row>
    <row r="730" spans="1:26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  <c r="O730" s="95"/>
      <c r="P730" s="95"/>
      <c r="Q730" s="95"/>
      <c r="R730" s="95"/>
      <c r="S730" s="95"/>
      <c r="T730" s="95"/>
      <c r="U730" s="95"/>
      <c r="V730" s="95"/>
      <c r="W730" s="95"/>
      <c r="X730" s="95"/>
      <c r="Y730" s="95"/>
      <c r="Z730" s="95"/>
    </row>
    <row r="731" spans="1:26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  <c r="O731" s="95"/>
      <c r="P731" s="95"/>
      <c r="Q731" s="95"/>
      <c r="R731" s="95"/>
      <c r="S731" s="95"/>
      <c r="T731" s="95"/>
      <c r="U731" s="95"/>
      <c r="V731" s="95"/>
      <c r="W731" s="95"/>
      <c r="X731" s="95"/>
      <c r="Y731" s="95"/>
      <c r="Z731" s="95"/>
    </row>
    <row r="732" spans="1:26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  <c r="O732" s="95"/>
      <c r="P732" s="95"/>
      <c r="Q732" s="95"/>
      <c r="R732" s="95"/>
      <c r="S732" s="95"/>
      <c r="T732" s="95"/>
      <c r="U732" s="95"/>
      <c r="V732" s="95"/>
      <c r="W732" s="95"/>
      <c r="X732" s="95"/>
      <c r="Y732" s="95"/>
      <c r="Z732" s="95"/>
    </row>
    <row r="733" spans="1:26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  <c r="O733" s="95"/>
      <c r="P733" s="95"/>
      <c r="Q733" s="95"/>
      <c r="R733" s="95"/>
      <c r="S733" s="95"/>
      <c r="T733" s="95"/>
      <c r="U733" s="95"/>
      <c r="V733" s="95"/>
      <c r="W733" s="95"/>
      <c r="X733" s="95"/>
      <c r="Y733" s="95"/>
      <c r="Z733" s="95"/>
    </row>
    <row r="734" spans="1:26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5"/>
      <c r="Z734" s="95"/>
    </row>
    <row r="735" spans="1:26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95"/>
      <c r="S735" s="95"/>
      <c r="T735" s="95"/>
      <c r="U735" s="95"/>
      <c r="V735" s="95"/>
      <c r="W735" s="95"/>
      <c r="X735" s="95"/>
      <c r="Y735" s="95"/>
      <c r="Z735" s="95"/>
    </row>
    <row r="736" spans="1:26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95"/>
      <c r="S736" s="95"/>
      <c r="T736" s="95"/>
      <c r="U736" s="95"/>
      <c r="V736" s="95"/>
      <c r="W736" s="95"/>
      <c r="X736" s="95"/>
      <c r="Y736" s="95"/>
      <c r="Z736" s="95"/>
    </row>
    <row r="737" spans="1:26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95"/>
      <c r="S737" s="95"/>
      <c r="T737" s="95"/>
      <c r="U737" s="95"/>
      <c r="V737" s="95"/>
      <c r="W737" s="95"/>
      <c r="X737" s="95"/>
      <c r="Y737" s="95"/>
      <c r="Z737" s="95"/>
    </row>
    <row r="738" spans="1:26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  <c r="Z738" s="95"/>
    </row>
    <row r="739" spans="1:26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95"/>
      <c r="S739" s="95"/>
      <c r="T739" s="95"/>
      <c r="U739" s="95"/>
      <c r="V739" s="95"/>
      <c r="W739" s="95"/>
      <c r="X739" s="95"/>
      <c r="Y739" s="95"/>
      <c r="Z739" s="95"/>
    </row>
    <row r="740" spans="1:26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95"/>
      <c r="S740" s="95"/>
      <c r="T740" s="95"/>
      <c r="U740" s="95"/>
      <c r="V740" s="95"/>
      <c r="W740" s="95"/>
      <c r="X740" s="95"/>
      <c r="Y740" s="95"/>
      <c r="Z740" s="95"/>
    </row>
    <row r="741" spans="1:26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  <c r="Z741" s="95"/>
    </row>
    <row r="742" spans="1:26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5"/>
      <c r="Z742" s="95"/>
    </row>
    <row r="743" spans="1:26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  <c r="O743" s="95"/>
      <c r="P743" s="95"/>
      <c r="Q743" s="95"/>
      <c r="R743" s="95"/>
      <c r="S743" s="95"/>
      <c r="T743" s="95"/>
      <c r="U743" s="95"/>
      <c r="V743" s="95"/>
      <c r="W743" s="95"/>
      <c r="X743" s="95"/>
      <c r="Y743" s="95"/>
      <c r="Z743" s="95"/>
    </row>
    <row r="744" spans="1:26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  <c r="O744" s="95"/>
      <c r="P744" s="95"/>
      <c r="Q744" s="95"/>
      <c r="R744" s="95"/>
      <c r="S744" s="95"/>
      <c r="T744" s="95"/>
      <c r="U744" s="95"/>
      <c r="V744" s="95"/>
      <c r="W744" s="95"/>
      <c r="X744" s="95"/>
      <c r="Y744" s="95"/>
      <c r="Z744" s="95"/>
    </row>
    <row r="745" spans="1:26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  <c r="O745" s="95"/>
      <c r="P745" s="95"/>
      <c r="Q745" s="95"/>
      <c r="R745" s="95"/>
      <c r="S745" s="95"/>
      <c r="T745" s="95"/>
      <c r="U745" s="95"/>
      <c r="V745" s="95"/>
      <c r="W745" s="95"/>
      <c r="X745" s="95"/>
      <c r="Y745" s="95"/>
      <c r="Z745" s="95"/>
    </row>
    <row r="746" spans="1:26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  <c r="O746" s="95"/>
      <c r="P746" s="95"/>
      <c r="Q746" s="95"/>
      <c r="R746" s="95"/>
      <c r="S746" s="95"/>
      <c r="T746" s="95"/>
      <c r="U746" s="95"/>
      <c r="V746" s="95"/>
      <c r="W746" s="95"/>
      <c r="X746" s="95"/>
      <c r="Y746" s="95"/>
      <c r="Z746" s="95"/>
    </row>
    <row r="747" spans="1:26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95"/>
      <c r="S747" s="95"/>
      <c r="T747" s="95"/>
      <c r="U747" s="95"/>
      <c r="V747" s="95"/>
      <c r="W747" s="95"/>
      <c r="X747" s="95"/>
      <c r="Y747" s="95"/>
      <c r="Z747" s="95"/>
    </row>
    <row r="748" spans="1:26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  <c r="O748" s="95"/>
      <c r="P748" s="95"/>
      <c r="Q748" s="95"/>
      <c r="R748" s="95"/>
      <c r="S748" s="95"/>
      <c r="T748" s="95"/>
      <c r="U748" s="95"/>
      <c r="V748" s="95"/>
      <c r="W748" s="95"/>
      <c r="X748" s="95"/>
      <c r="Y748" s="95"/>
      <c r="Z748" s="95"/>
    </row>
    <row r="749" spans="1:26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  <c r="O749" s="95"/>
      <c r="P749" s="95"/>
      <c r="Q749" s="95"/>
      <c r="R749" s="95"/>
      <c r="S749" s="95"/>
      <c r="T749" s="95"/>
      <c r="U749" s="95"/>
      <c r="V749" s="95"/>
      <c r="W749" s="95"/>
      <c r="X749" s="95"/>
      <c r="Y749" s="95"/>
      <c r="Z749" s="95"/>
    </row>
    <row r="750" spans="1:26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  <c r="O750" s="95"/>
      <c r="P750" s="95"/>
      <c r="Q750" s="95"/>
      <c r="R750" s="95"/>
      <c r="S750" s="95"/>
      <c r="T750" s="95"/>
      <c r="U750" s="95"/>
      <c r="V750" s="95"/>
      <c r="W750" s="95"/>
      <c r="X750" s="95"/>
      <c r="Y750" s="95"/>
      <c r="Z750" s="95"/>
    </row>
    <row r="751" spans="1:26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  <c r="O751" s="95"/>
      <c r="P751" s="95"/>
      <c r="Q751" s="95"/>
      <c r="R751" s="95"/>
      <c r="S751" s="95"/>
      <c r="T751" s="95"/>
      <c r="U751" s="95"/>
      <c r="V751" s="95"/>
      <c r="W751" s="95"/>
      <c r="X751" s="95"/>
      <c r="Y751" s="95"/>
      <c r="Z751" s="95"/>
    </row>
    <row r="752" spans="1:26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  <c r="O752" s="95"/>
      <c r="P752" s="95"/>
      <c r="Q752" s="95"/>
      <c r="R752" s="95"/>
      <c r="S752" s="95"/>
      <c r="T752" s="95"/>
      <c r="U752" s="95"/>
      <c r="V752" s="95"/>
      <c r="W752" s="95"/>
      <c r="X752" s="95"/>
      <c r="Y752" s="95"/>
      <c r="Z752" s="95"/>
    </row>
    <row r="753" spans="1:26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  <c r="O753" s="95"/>
      <c r="P753" s="95"/>
      <c r="Q753" s="95"/>
      <c r="R753" s="95"/>
      <c r="S753" s="95"/>
      <c r="T753" s="95"/>
      <c r="U753" s="95"/>
      <c r="V753" s="95"/>
      <c r="W753" s="95"/>
      <c r="X753" s="95"/>
      <c r="Y753" s="95"/>
      <c r="Z753" s="95"/>
    </row>
    <row r="754" spans="1:26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  <c r="O754" s="95"/>
      <c r="P754" s="95"/>
      <c r="Q754" s="95"/>
      <c r="R754" s="95"/>
      <c r="S754" s="95"/>
      <c r="T754" s="95"/>
      <c r="U754" s="95"/>
      <c r="V754" s="95"/>
      <c r="W754" s="95"/>
      <c r="X754" s="95"/>
      <c r="Y754" s="95"/>
      <c r="Z754" s="95"/>
    </row>
    <row r="755" spans="1:26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  <c r="O755" s="95"/>
      <c r="P755" s="95"/>
      <c r="Q755" s="95"/>
      <c r="R755" s="95"/>
      <c r="S755" s="95"/>
      <c r="T755" s="95"/>
      <c r="U755" s="95"/>
      <c r="V755" s="95"/>
      <c r="W755" s="95"/>
      <c r="X755" s="95"/>
      <c r="Y755" s="95"/>
      <c r="Z755" s="95"/>
    </row>
    <row r="756" spans="1:26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  <c r="O756" s="95"/>
      <c r="P756" s="95"/>
      <c r="Q756" s="95"/>
      <c r="R756" s="95"/>
      <c r="S756" s="95"/>
      <c r="T756" s="95"/>
      <c r="U756" s="95"/>
      <c r="V756" s="95"/>
      <c r="W756" s="95"/>
      <c r="X756" s="95"/>
      <c r="Y756" s="95"/>
      <c r="Z756" s="95"/>
    </row>
    <row r="757" spans="1:26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95"/>
      <c r="U757" s="95"/>
      <c r="V757" s="95"/>
      <c r="W757" s="95"/>
      <c r="X757" s="95"/>
      <c r="Y757" s="95"/>
      <c r="Z757" s="95"/>
    </row>
    <row r="758" spans="1:26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  <c r="O758" s="95"/>
      <c r="P758" s="95"/>
      <c r="Q758" s="95"/>
      <c r="R758" s="95"/>
      <c r="S758" s="95"/>
      <c r="T758" s="95"/>
      <c r="U758" s="95"/>
      <c r="V758" s="95"/>
      <c r="W758" s="95"/>
      <c r="X758" s="95"/>
      <c r="Y758" s="95"/>
      <c r="Z758" s="95"/>
    </row>
    <row r="759" spans="1:26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  <c r="O759" s="95"/>
      <c r="P759" s="95"/>
      <c r="Q759" s="95"/>
      <c r="R759" s="95"/>
      <c r="S759" s="95"/>
      <c r="T759" s="95"/>
      <c r="U759" s="95"/>
      <c r="V759" s="95"/>
      <c r="W759" s="95"/>
      <c r="X759" s="95"/>
      <c r="Y759" s="95"/>
      <c r="Z759" s="95"/>
    </row>
    <row r="760" spans="1:26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  <c r="O760" s="95"/>
      <c r="P760" s="95"/>
      <c r="Q760" s="95"/>
      <c r="R760" s="95"/>
      <c r="S760" s="95"/>
      <c r="T760" s="95"/>
      <c r="U760" s="95"/>
      <c r="V760" s="95"/>
      <c r="W760" s="95"/>
      <c r="X760" s="95"/>
      <c r="Y760" s="95"/>
      <c r="Z760" s="95"/>
    </row>
    <row r="761" spans="1:26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  <c r="O761" s="95"/>
      <c r="P761" s="95"/>
      <c r="Q761" s="95"/>
      <c r="R761" s="95"/>
      <c r="S761" s="95"/>
      <c r="T761" s="95"/>
      <c r="U761" s="95"/>
      <c r="V761" s="95"/>
      <c r="W761" s="95"/>
      <c r="X761" s="95"/>
      <c r="Y761" s="95"/>
      <c r="Z761" s="95"/>
    </row>
    <row r="762" spans="1:26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  <c r="O762" s="95"/>
      <c r="P762" s="95"/>
      <c r="Q762" s="95"/>
      <c r="R762" s="95"/>
      <c r="S762" s="95"/>
      <c r="T762" s="95"/>
      <c r="U762" s="95"/>
      <c r="V762" s="95"/>
      <c r="W762" s="95"/>
      <c r="X762" s="95"/>
      <c r="Y762" s="95"/>
      <c r="Z762" s="95"/>
    </row>
    <row r="763" spans="1:26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  <c r="O763" s="95"/>
      <c r="P763" s="95"/>
      <c r="Q763" s="95"/>
      <c r="R763" s="95"/>
      <c r="S763" s="95"/>
      <c r="T763" s="95"/>
      <c r="U763" s="95"/>
      <c r="V763" s="95"/>
      <c r="W763" s="95"/>
      <c r="X763" s="95"/>
      <c r="Y763" s="95"/>
      <c r="Z763" s="95"/>
    </row>
    <row r="764" spans="1:26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  <c r="O764" s="95"/>
      <c r="P764" s="95"/>
      <c r="Q764" s="95"/>
      <c r="R764" s="95"/>
      <c r="S764" s="95"/>
      <c r="T764" s="95"/>
      <c r="U764" s="95"/>
      <c r="V764" s="95"/>
      <c r="W764" s="95"/>
      <c r="X764" s="95"/>
      <c r="Y764" s="95"/>
      <c r="Z764" s="95"/>
    </row>
    <row r="765" spans="1:26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  <c r="O765" s="95"/>
      <c r="P765" s="95"/>
      <c r="Q765" s="95"/>
      <c r="R765" s="95"/>
      <c r="S765" s="95"/>
      <c r="T765" s="95"/>
      <c r="U765" s="95"/>
      <c r="V765" s="95"/>
      <c r="W765" s="95"/>
      <c r="X765" s="95"/>
      <c r="Y765" s="95"/>
      <c r="Z765" s="95"/>
    </row>
    <row r="766" spans="1:26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  <c r="O766" s="95"/>
      <c r="P766" s="95"/>
      <c r="Q766" s="95"/>
      <c r="R766" s="95"/>
      <c r="S766" s="95"/>
      <c r="T766" s="95"/>
      <c r="U766" s="95"/>
      <c r="V766" s="95"/>
      <c r="W766" s="95"/>
      <c r="X766" s="95"/>
      <c r="Y766" s="95"/>
      <c r="Z766" s="95"/>
    </row>
    <row r="767" spans="1:26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  <c r="O767" s="95"/>
      <c r="P767" s="95"/>
      <c r="Q767" s="95"/>
      <c r="R767" s="95"/>
      <c r="S767" s="95"/>
      <c r="T767" s="95"/>
      <c r="U767" s="95"/>
      <c r="V767" s="95"/>
      <c r="W767" s="95"/>
      <c r="X767" s="95"/>
      <c r="Y767" s="95"/>
      <c r="Z767" s="95"/>
    </row>
    <row r="768" spans="1:26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  <c r="O768" s="95"/>
      <c r="P768" s="95"/>
      <c r="Q768" s="95"/>
      <c r="R768" s="95"/>
      <c r="S768" s="95"/>
      <c r="T768" s="95"/>
      <c r="U768" s="95"/>
      <c r="V768" s="95"/>
      <c r="W768" s="95"/>
      <c r="X768" s="95"/>
      <c r="Y768" s="95"/>
      <c r="Z768" s="95"/>
    </row>
    <row r="769" spans="1:26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  <c r="O769" s="95"/>
      <c r="P769" s="95"/>
      <c r="Q769" s="95"/>
      <c r="R769" s="95"/>
      <c r="S769" s="95"/>
      <c r="T769" s="95"/>
      <c r="U769" s="95"/>
      <c r="V769" s="95"/>
      <c r="W769" s="95"/>
      <c r="X769" s="95"/>
      <c r="Y769" s="95"/>
      <c r="Z769" s="95"/>
    </row>
    <row r="770" spans="1:26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  <c r="O770" s="95"/>
      <c r="P770" s="95"/>
      <c r="Q770" s="95"/>
      <c r="R770" s="95"/>
      <c r="S770" s="95"/>
      <c r="T770" s="95"/>
      <c r="U770" s="95"/>
      <c r="V770" s="95"/>
      <c r="W770" s="95"/>
      <c r="X770" s="95"/>
      <c r="Y770" s="95"/>
      <c r="Z770" s="95"/>
    </row>
    <row r="771" spans="1:26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  <c r="O771" s="95"/>
      <c r="P771" s="95"/>
      <c r="Q771" s="95"/>
      <c r="R771" s="95"/>
      <c r="S771" s="95"/>
      <c r="T771" s="95"/>
      <c r="U771" s="95"/>
      <c r="V771" s="95"/>
      <c r="W771" s="95"/>
      <c r="X771" s="95"/>
      <c r="Y771" s="95"/>
      <c r="Z771" s="95"/>
    </row>
    <row r="772" spans="1:26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  <c r="O772" s="95"/>
      <c r="P772" s="95"/>
      <c r="Q772" s="95"/>
      <c r="R772" s="95"/>
      <c r="S772" s="95"/>
      <c r="T772" s="95"/>
      <c r="U772" s="95"/>
      <c r="V772" s="95"/>
      <c r="W772" s="95"/>
      <c r="X772" s="95"/>
      <c r="Y772" s="95"/>
      <c r="Z772" s="95"/>
    </row>
    <row r="773" spans="1:26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  <c r="O773" s="95"/>
      <c r="P773" s="95"/>
      <c r="Q773" s="95"/>
      <c r="R773" s="95"/>
      <c r="S773" s="95"/>
      <c r="T773" s="95"/>
      <c r="U773" s="95"/>
      <c r="V773" s="95"/>
      <c r="W773" s="95"/>
      <c r="X773" s="95"/>
      <c r="Y773" s="95"/>
      <c r="Z773" s="95"/>
    </row>
    <row r="774" spans="1:26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  <c r="O774" s="95"/>
      <c r="P774" s="95"/>
      <c r="Q774" s="95"/>
      <c r="R774" s="95"/>
      <c r="S774" s="95"/>
      <c r="T774" s="95"/>
      <c r="U774" s="95"/>
      <c r="V774" s="95"/>
      <c r="W774" s="95"/>
      <c r="X774" s="95"/>
      <c r="Y774" s="95"/>
      <c r="Z774" s="95"/>
    </row>
    <row r="775" spans="1:26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  <c r="O775" s="95"/>
      <c r="P775" s="95"/>
      <c r="Q775" s="95"/>
      <c r="R775" s="95"/>
      <c r="S775" s="95"/>
      <c r="T775" s="95"/>
      <c r="U775" s="95"/>
      <c r="V775" s="95"/>
      <c r="W775" s="95"/>
      <c r="X775" s="95"/>
      <c r="Y775" s="95"/>
      <c r="Z775" s="95"/>
    </row>
    <row r="776" spans="1:26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  <c r="O776" s="95"/>
      <c r="P776" s="95"/>
      <c r="Q776" s="95"/>
      <c r="R776" s="95"/>
      <c r="S776" s="95"/>
      <c r="T776" s="95"/>
      <c r="U776" s="95"/>
      <c r="V776" s="95"/>
      <c r="W776" s="95"/>
      <c r="X776" s="95"/>
      <c r="Y776" s="95"/>
      <c r="Z776" s="95"/>
    </row>
    <row r="777" spans="1:26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  <c r="O777" s="95"/>
      <c r="P777" s="95"/>
      <c r="Q777" s="95"/>
      <c r="R777" s="95"/>
      <c r="S777" s="95"/>
      <c r="T777" s="95"/>
      <c r="U777" s="95"/>
      <c r="V777" s="95"/>
      <c r="W777" s="95"/>
      <c r="X777" s="95"/>
      <c r="Y777" s="95"/>
      <c r="Z777" s="95"/>
    </row>
    <row r="778" spans="1:26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5"/>
      <c r="Z778" s="95"/>
    </row>
    <row r="779" spans="1:26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  <c r="O779" s="95"/>
      <c r="P779" s="95"/>
      <c r="Q779" s="95"/>
      <c r="R779" s="95"/>
      <c r="S779" s="95"/>
      <c r="T779" s="95"/>
      <c r="U779" s="95"/>
      <c r="V779" s="95"/>
      <c r="W779" s="95"/>
      <c r="X779" s="95"/>
      <c r="Y779" s="95"/>
      <c r="Z779" s="95"/>
    </row>
    <row r="780" spans="1:26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  <c r="O780" s="95"/>
      <c r="P780" s="95"/>
      <c r="Q780" s="95"/>
      <c r="R780" s="95"/>
      <c r="S780" s="95"/>
      <c r="T780" s="95"/>
      <c r="U780" s="95"/>
      <c r="V780" s="95"/>
      <c r="W780" s="95"/>
      <c r="X780" s="95"/>
      <c r="Y780" s="95"/>
      <c r="Z780" s="95"/>
    </row>
    <row r="781" spans="1:26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  <c r="O781" s="95"/>
      <c r="P781" s="95"/>
      <c r="Q781" s="95"/>
      <c r="R781" s="95"/>
      <c r="S781" s="95"/>
      <c r="T781" s="95"/>
      <c r="U781" s="95"/>
      <c r="V781" s="95"/>
      <c r="W781" s="95"/>
      <c r="X781" s="95"/>
      <c r="Y781" s="95"/>
      <c r="Z781" s="95"/>
    </row>
    <row r="782" spans="1:26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5"/>
      <c r="Z782" s="95"/>
    </row>
    <row r="783" spans="1:26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  <c r="O783" s="95"/>
      <c r="P783" s="95"/>
      <c r="Q783" s="95"/>
      <c r="R783" s="95"/>
      <c r="S783" s="95"/>
      <c r="T783" s="95"/>
      <c r="U783" s="95"/>
      <c r="V783" s="95"/>
      <c r="W783" s="95"/>
      <c r="X783" s="95"/>
      <c r="Y783" s="95"/>
      <c r="Z783" s="95"/>
    </row>
    <row r="784" spans="1:26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5"/>
      <c r="Z784" s="95"/>
    </row>
    <row r="785" spans="1:26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  <c r="O785" s="95"/>
      <c r="P785" s="95"/>
      <c r="Q785" s="95"/>
      <c r="R785" s="95"/>
      <c r="S785" s="95"/>
      <c r="T785" s="95"/>
      <c r="U785" s="95"/>
      <c r="V785" s="95"/>
      <c r="W785" s="95"/>
      <c r="X785" s="95"/>
      <c r="Y785" s="95"/>
      <c r="Z785" s="95"/>
    </row>
    <row r="786" spans="1:26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  <c r="O786" s="95"/>
      <c r="P786" s="95"/>
      <c r="Q786" s="95"/>
      <c r="R786" s="95"/>
      <c r="S786" s="95"/>
      <c r="T786" s="95"/>
      <c r="U786" s="95"/>
      <c r="V786" s="95"/>
      <c r="W786" s="95"/>
      <c r="X786" s="95"/>
      <c r="Y786" s="95"/>
      <c r="Z786" s="95"/>
    </row>
    <row r="787" spans="1:26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  <c r="O787" s="95"/>
      <c r="P787" s="95"/>
      <c r="Q787" s="95"/>
      <c r="R787" s="95"/>
      <c r="S787" s="95"/>
      <c r="T787" s="95"/>
      <c r="U787" s="95"/>
      <c r="V787" s="95"/>
      <c r="W787" s="95"/>
      <c r="X787" s="95"/>
      <c r="Y787" s="95"/>
      <c r="Z787" s="95"/>
    </row>
    <row r="788" spans="1:26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  <c r="O788" s="95"/>
      <c r="P788" s="95"/>
      <c r="Q788" s="95"/>
      <c r="R788" s="95"/>
      <c r="S788" s="95"/>
      <c r="T788" s="95"/>
      <c r="U788" s="95"/>
      <c r="V788" s="95"/>
      <c r="W788" s="95"/>
      <c r="X788" s="95"/>
      <c r="Y788" s="95"/>
      <c r="Z788" s="95"/>
    </row>
    <row r="789" spans="1:26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  <c r="O789" s="95"/>
      <c r="P789" s="95"/>
      <c r="Q789" s="95"/>
      <c r="R789" s="95"/>
      <c r="S789" s="95"/>
      <c r="T789" s="95"/>
      <c r="U789" s="95"/>
      <c r="V789" s="95"/>
      <c r="W789" s="95"/>
      <c r="X789" s="95"/>
      <c r="Y789" s="95"/>
      <c r="Z789" s="95"/>
    </row>
    <row r="790" spans="1:26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95"/>
      <c r="S790" s="95"/>
      <c r="T790" s="95"/>
      <c r="U790" s="95"/>
      <c r="V790" s="95"/>
      <c r="W790" s="95"/>
      <c r="X790" s="95"/>
      <c r="Y790" s="95"/>
      <c r="Z790" s="95"/>
    </row>
    <row r="791" spans="1:26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  <c r="O791" s="95"/>
      <c r="P791" s="95"/>
      <c r="Q791" s="95"/>
      <c r="R791" s="95"/>
      <c r="S791" s="95"/>
      <c r="T791" s="95"/>
      <c r="U791" s="95"/>
      <c r="V791" s="95"/>
      <c r="W791" s="95"/>
      <c r="X791" s="95"/>
      <c r="Y791" s="95"/>
      <c r="Z791" s="95"/>
    </row>
    <row r="792" spans="1:26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95"/>
      <c r="U792" s="95"/>
      <c r="V792" s="95"/>
      <c r="W792" s="95"/>
      <c r="X792" s="95"/>
      <c r="Y792" s="95"/>
      <c r="Z792" s="95"/>
    </row>
    <row r="793" spans="1:26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  <c r="Z793" s="95"/>
    </row>
    <row r="794" spans="1:26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  <c r="O794" s="95"/>
      <c r="P794" s="95"/>
      <c r="Q794" s="95"/>
      <c r="R794" s="95"/>
      <c r="S794" s="95"/>
      <c r="T794" s="95"/>
      <c r="U794" s="95"/>
      <c r="V794" s="95"/>
      <c r="W794" s="95"/>
      <c r="X794" s="95"/>
      <c r="Y794" s="95"/>
      <c r="Z794" s="95"/>
    </row>
    <row r="795" spans="1:26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  <c r="O795" s="95"/>
      <c r="P795" s="95"/>
      <c r="Q795" s="95"/>
      <c r="R795" s="95"/>
      <c r="S795" s="95"/>
      <c r="T795" s="95"/>
      <c r="U795" s="95"/>
      <c r="V795" s="95"/>
      <c r="W795" s="95"/>
      <c r="X795" s="95"/>
      <c r="Y795" s="95"/>
      <c r="Z795" s="95"/>
    </row>
    <row r="796" spans="1:26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  <c r="O796" s="95"/>
      <c r="P796" s="95"/>
      <c r="Q796" s="95"/>
      <c r="R796" s="95"/>
      <c r="S796" s="95"/>
      <c r="T796" s="95"/>
      <c r="U796" s="95"/>
      <c r="V796" s="95"/>
      <c r="W796" s="95"/>
      <c r="X796" s="95"/>
      <c r="Y796" s="95"/>
      <c r="Z796" s="95"/>
    </row>
    <row r="797" spans="1:26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5"/>
      <c r="Z797" s="95"/>
    </row>
    <row r="798" spans="1:26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95"/>
      <c r="U798" s="95"/>
      <c r="V798" s="95"/>
      <c r="W798" s="95"/>
      <c r="X798" s="95"/>
      <c r="Y798" s="95"/>
      <c r="Z798" s="95"/>
    </row>
    <row r="799" spans="1:26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  <c r="O799" s="95"/>
      <c r="P799" s="95"/>
      <c r="Q799" s="95"/>
      <c r="R799" s="95"/>
      <c r="S799" s="95"/>
      <c r="T799" s="95"/>
      <c r="U799" s="95"/>
      <c r="V799" s="95"/>
      <c r="W799" s="95"/>
      <c r="X799" s="95"/>
      <c r="Y799" s="95"/>
      <c r="Z799" s="95"/>
    </row>
    <row r="800" spans="1:26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  <c r="O800" s="95"/>
      <c r="P800" s="95"/>
      <c r="Q800" s="95"/>
      <c r="R800" s="95"/>
      <c r="S800" s="95"/>
      <c r="T800" s="95"/>
      <c r="U800" s="95"/>
      <c r="V800" s="95"/>
      <c r="W800" s="95"/>
      <c r="X800" s="95"/>
      <c r="Y800" s="95"/>
      <c r="Z800" s="95"/>
    </row>
    <row r="801" spans="1:26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  <c r="O801" s="95"/>
      <c r="P801" s="95"/>
      <c r="Q801" s="95"/>
      <c r="R801" s="95"/>
      <c r="S801" s="95"/>
      <c r="T801" s="95"/>
      <c r="U801" s="95"/>
      <c r="V801" s="95"/>
      <c r="W801" s="95"/>
      <c r="X801" s="95"/>
      <c r="Y801" s="95"/>
      <c r="Z801" s="95"/>
    </row>
    <row r="802" spans="1:26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  <c r="O802" s="95"/>
      <c r="P802" s="95"/>
      <c r="Q802" s="95"/>
      <c r="R802" s="95"/>
      <c r="S802" s="95"/>
      <c r="T802" s="95"/>
      <c r="U802" s="95"/>
      <c r="V802" s="95"/>
      <c r="W802" s="95"/>
      <c r="X802" s="95"/>
      <c r="Y802" s="95"/>
      <c r="Z802" s="95"/>
    </row>
    <row r="803" spans="1:26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  <c r="O803" s="95"/>
      <c r="P803" s="95"/>
      <c r="Q803" s="95"/>
      <c r="R803" s="95"/>
      <c r="S803" s="95"/>
      <c r="T803" s="95"/>
      <c r="U803" s="95"/>
      <c r="V803" s="95"/>
      <c r="W803" s="95"/>
      <c r="X803" s="95"/>
      <c r="Y803" s="95"/>
      <c r="Z803" s="95"/>
    </row>
    <row r="804" spans="1:26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  <c r="O804" s="95"/>
      <c r="P804" s="95"/>
      <c r="Q804" s="95"/>
      <c r="R804" s="95"/>
      <c r="S804" s="95"/>
      <c r="T804" s="95"/>
      <c r="U804" s="95"/>
      <c r="V804" s="95"/>
      <c r="W804" s="95"/>
      <c r="X804" s="95"/>
      <c r="Y804" s="95"/>
      <c r="Z804" s="95"/>
    </row>
    <row r="805" spans="1:26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  <c r="O805" s="95"/>
      <c r="P805" s="95"/>
      <c r="Q805" s="95"/>
      <c r="R805" s="95"/>
      <c r="S805" s="95"/>
      <c r="T805" s="95"/>
      <c r="U805" s="95"/>
      <c r="V805" s="95"/>
      <c r="W805" s="95"/>
      <c r="X805" s="95"/>
      <c r="Y805" s="95"/>
      <c r="Z805" s="95"/>
    </row>
    <row r="806" spans="1:26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  <c r="O806" s="95"/>
      <c r="P806" s="95"/>
      <c r="Q806" s="95"/>
      <c r="R806" s="95"/>
      <c r="S806" s="95"/>
      <c r="T806" s="95"/>
      <c r="U806" s="95"/>
      <c r="V806" s="95"/>
      <c r="W806" s="95"/>
      <c r="X806" s="95"/>
      <c r="Y806" s="95"/>
      <c r="Z806" s="95"/>
    </row>
    <row r="807" spans="1:26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  <c r="O807" s="95"/>
      <c r="P807" s="95"/>
      <c r="Q807" s="95"/>
      <c r="R807" s="95"/>
      <c r="S807" s="95"/>
      <c r="T807" s="95"/>
      <c r="U807" s="95"/>
      <c r="V807" s="95"/>
      <c r="W807" s="95"/>
      <c r="X807" s="95"/>
      <c r="Y807" s="95"/>
      <c r="Z807" s="95"/>
    </row>
    <row r="808" spans="1:26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95"/>
      <c r="U808" s="95"/>
      <c r="V808" s="95"/>
      <c r="W808" s="95"/>
      <c r="X808" s="95"/>
      <c r="Y808" s="95"/>
      <c r="Z808" s="95"/>
    </row>
    <row r="809" spans="1:26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  <c r="O809" s="95"/>
      <c r="P809" s="95"/>
      <c r="Q809" s="95"/>
      <c r="R809" s="95"/>
      <c r="S809" s="95"/>
      <c r="T809" s="95"/>
      <c r="U809" s="95"/>
      <c r="V809" s="95"/>
      <c r="W809" s="95"/>
      <c r="X809" s="95"/>
      <c r="Y809" s="95"/>
      <c r="Z809" s="95"/>
    </row>
    <row r="810" spans="1:26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  <c r="O810" s="95"/>
      <c r="P810" s="95"/>
      <c r="Q810" s="95"/>
      <c r="R810" s="95"/>
      <c r="S810" s="95"/>
      <c r="T810" s="95"/>
      <c r="U810" s="95"/>
      <c r="V810" s="95"/>
      <c r="W810" s="95"/>
      <c r="X810" s="95"/>
      <c r="Y810" s="95"/>
      <c r="Z810" s="95"/>
    </row>
    <row r="811" spans="1:26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  <c r="O811" s="95"/>
      <c r="P811" s="95"/>
      <c r="Q811" s="95"/>
      <c r="R811" s="95"/>
      <c r="S811" s="95"/>
      <c r="T811" s="95"/>
      <c r="U811" s="95"/>
      <c r="V811" s="95"/>
      <c r="W811" s="95"/>
      <c r="X811" s="95"/>
      <c r="Y811" s="95"/>
      <c r="Z811" s="95"/>
    </row>
    <row r="812" spans="1:26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95"/>
      <c r="U812" s="95"/>
      <c r="V812" s="95"/>
      <c r="W812" s="95"/>
      <c r="X812" s="95"/>
      <c r="Y812" s="95"/>
      <c r="Z812" s="95"/>
    </row>
    <row r="813" spans="1:26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5"/>
      <c r="Z813" s="95"/>
    </row>
    <row r="814" spans="1:26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  <c r="O814" s="95"/>
      <c r="P814" s="95"/>
      <c r="Q814" s="95"/>
      <c r="R814" s="95"/>
      <c r="S814" s="95"/>
      <c r="T814" s="95"/>
      <c r="U814" s="95"/>
      <c r="V814" s="95"/>
      <c r="W814" s="95"/>
      <c r="X814" s="95"/>
      <c r="Y814" s="95"/>
      <c r="Z814" s="95"/>
    </row>
    <row r="815" spans="1:26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  <c r="O815" s="95"/>
      <c r="P815" s="95"/>
      <c r="Q815" s="95"/>
      <c r="R815" s="95"/>
      <c r="S815" s="95"/>
      <c r="T815" s="95"/>
      <c r="U815" s="95"/>
      <c r="V815" s="95"/>
      <c r="W815" s="95"/>
      <c r="X815" s="95"/>
      <c r="Y815" s="95"/>
      <c r="Z815" s="95"/>
    </row>
    <row r="816" spans="1:26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  <c r="O816" s="95"/>
      <c r="P816" s="95"/>
      <c r="Q816" s="95"/>
      <c r="R816" s="95"/>
      <c r="S816" s="95"/>
      <c r="T816" s="95"/>
      <c r="U816" s="95"/>
      <c r="V816" s="95"/>
      <c r="W816" s="95"/>
      <c r="X816" s="95"/>
      <c r="Y816" s="95"/>
      <c r="Z816" s="95"/>
    </row>
    <row r="817" spans="1:26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  <c r="O817" s="95"/>
      <c r="P817" s="95"/>
      <c r="Q817" s="95"/>
      <c r="R817" s="95"/>
      <c r="S817" s="95"/>
      <c r="T817" s="95"/>
      <c r="U817" s="95"/>
      <c r="V817" s="95"/>
      <c r="W817" s="95"/>
      <c r="X817" s="95"/>
      <c r="Y817" s="95"/>
      <c r="Z817" s="95"/>
    </row>
    <row r="818" spans="1:26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  <c r="O818" s="95"/>
      <c r="P818" s="95"/>
      <c r="Q818" s="95"/>
      <c r="R818" s="95"/>
      <c r="S818" s="95"/>
      <c r="T818" s="95"/>
      <c r="U818" s="95"/>
      <c r="V818" s="95"/>
      <c r="W818" s="95"/>
      <c r="X818" s="95"/>
      <c r="Y818" s="95"/>
      <c r="Z818" s="95"/>
    </row>
    <row r="819" spans="1:26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  <c r="O819" s="95"/>
      <c r="P819" s="95"/>
      <c r="Q819" s="95"/>
      <c r="R819" s="95"/>
      <c r="S819" s="95"/>
      <c r="T819" s="95"/>
      <c r="U819" s="95"/>
      <c r="V819" s="95"/>
      <c r="W819" s="95"/>
      <c r="X819" s="95"/>
      <c r="Y819" s="95"/>
      <c r="Z819" s="95"/>
    </row>
    <row r="820" spans="1:26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  <c r="O820" s="95"/>
      <c r="P820" s="95"/>
      <c r="Q820" s="95"/>
      <c r="R820" s="95"/>
      <c r="S820" s="95"/>
      <c r="T820" s="95"/>
      <c r="U820" s="95"/>
      <c r="V820" s="95"/>
      <c r="W820" s="95"/>
      <c r="X820" s="95"/>
      <c r="Y820" s="95"/>
      <c r="Z820" s="95"/>
    </row>
    <row r="821" spans="1:26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  <c r="O821" s="95"/>
      <c r="P821" s="95"/>
      <c r="Q821" s="95"/>
      <c r="R821" s="95"/>
      <c r="S821" s="95"/>
      <c r="T821" s="95"/>
      <c r="U821" s="95"/>
      <c r="V821" s="95"/>
      <c r="W821" s="95"/>
      <c r="X821" s="95"/>
      <c r="Y821" s="95"/>
      <c r="Z821" s="95"/>
    </row>
    <row r="822" spans="1:26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  <c r="O822" s="95"/>
      <c r="P822" s="95"/>
      <c r="Q822" s="95"/>
      <c r="R822" s="95"/>
      <c r="S822" s="95"/>
      <c r="T822" s="95"/>
      <c r="U822" s="95"/>
      <c r="V822" s="95"/>
      <c r="W822" s="95"/>
      <c r="X822" s="95"/>
      <c r="Y822" s="95"/>
      <c r="Z822" s="95"/>
    </row>
    <row r="823" spans="1:26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  <c r="O823" s="95"/>
      <c r="P823" s="95"/>
      <c r="Q823" s="95"/>
      <c r="R823" s="95"/>
      <c r="S823" s="95"/>
      <c r="T823" s="95"/>
      <c r="U823" s="95"/>
      <c r="V823" s="95"/>
      <c r="W823" s="95"/>
      <c r="X823" s="95"/>
      <c r="Y823" s="95"/>
      <c r="Z823" s="95"/>
    </row>
    <row r="824" spans="1:26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  <c r="O824" s="95"/>
      <c r="P824" s="95"/>
      <c r="Q824" s="95"/>
      <c r="R824" s="95"/>
      <c r="S824" s="95"/>
      <c r="T824" s="95"/>
      <c r="U824" s="95"/>
      <c r="V824" s="95"/>
      <c r="W824" s="95"/>
      <c r="X824" s="95"/>
      <c r="Y824" s="95"/>
      <c r="Z824" s="95"/>
    </row>
    <row r="825" spans="1:26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5"/>
      <c r="Z825" s="95"/>
    </row>
    <row r="826" spans="1:26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  <c r="O826" s="95"/>
      <c r="P826" s="95"/>
      <c r="Q826" s="95"/>
      <c r="R826" s="95"/>
      <c r="S826" s="95"/>
      <c r="T826" s="95"/>
      <c r="U826" s="95"/>
      <c r="V826" s="95"/>
      <c r="W826" s="95"/>
      <c r="X826" s="95"/>
      <c r="Y826" s="95"/>
      <c r="Z826" s="95"/>
    </row>
    <row r="827" spans="1:26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  <c r="O827" s="95"/>
      <c r="P827" s="95"/>
      <c r="Q827" s="95"/>
      <c r="R827" s="95"/>
      <c r="S827" s="95"/>
      <c r="T827" s="95"/>
      <c r="U827" s="95"/>
      <c r="V827" s="95"/>
      <c r="W827" s="95"/>
      <c r="X827" s="95"/>
      <c r="Y827" s="95"/>
      <c r="Z827" s="95"/>
    </row>
    <row r="828" spans="1:26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5"/>
      <c r="Z828" s="95"/>
    </row>
    <row r="829" spans="1:26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5"/>
      <c r="Z829" s="95"/>
    </row>
    <row r="830" spans="1:26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95"/>
      <c r="U830" s="95"/>
      <c r="V830" s="95"/>
      <c r="W830" s="95"/>
      <c r="X830" s="95"/>
      <c r="Y830" s="95"/>
      <c r="Z830" s="95"/>
    </row>
    <row r="831" spans="1:26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  <c r="O831" s="95"/>
      <c r="P831" s="95"/>
      <c r="Q831" s="95"/>
      <c r="R831" s="95"/>
      <c r="S831" s="95"/>
      <c r="T831" s="95"/>
      <c r="U831" s="95"/>
      <c r="V831" s="95"/>
      <c r="W831" s="95"/>
      <c r="X831" s="95"/>
      <c r="Y831" s="95"/>
      <c r="Z831" s="95"/>
    </row>
    <row r="832" spans="1:26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  <c r="Z832" s="95"/>
    </row>
    <row r="833" spans="1:26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5"/>
      <c r="Z833" s="95"/>
    </row>
    <row r="834" spans="1:26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5"/>
      <c r="Z834" s="95"/>
    </row>
    <row r="835" spans="1:26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  <c r="O835" s="95"/>
      <c r="P835" s="95"/>
      <c r="Q835" s="95"/>
      <c r="R835" s="95"/>
      <c r="S835" s="95"/>
      <c r="T835" s="95"/>
      <c r="U835" s="95"/>
      <c r="V835" s="95"/>
      <c r="W835" s="95"/>
      <c r="X835" s="95"/>
      <c r="Y835" s="95"/>
      <c r="Z835" s="95"/>
    </row>
    <row r="836" spans="1:26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  <c r="O836" s="95"/>
      <c r="P836" s="95"/>
      <c r="Q836" s="95"/>
      <c r="R836" s="95"/>
      <c r="S836" s="95"/>
      <c r="T836" s="95"/>
      <c r="U836" s="95"/>
      <c r="V836" s="95"/>
      <c r="W836" s="95"/>
      <c r="X836" s="95"/>
      <c r="Y836" s="95"/>
      <c r="Z836" s="95"/>
    </row>
    <row r="837" spans="1:26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95"/>
      <c r="U837" s="95"/>
      <c r="V837" s="95"/>
      <c r="W837" s="95"/>
      <c r="X837" s="95"/>
      <c r="Y837" s="95"/>
      <c r="Z837" s="95"/>
    </row>
    <row r="838" spans="1:26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95"/>
      <c r="U838" s="95"/>
      <c r="V838" s="95"/>
      <c r="W838" s="95"/>
      <c r="X838" s="95"/>
      <c r="Y838" s="95"/>
      <c r="Z838" s="95"/>
    </row>
    <row r="839" spans="1:26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  <c r="O839" s="95"/>
      <c r="P839" s="95"/>
      <c r="Q839" s="95"/>
      <c r="R839" s="95"/>
      <c r="S839" s="95"/>
      <c r="T839" s="95"/>
      <c r="U839" s="95"/>
      <c r="V839" s="95"/>
      <c r="W839" s="95"/>
      <c r="X839" s="95"/>
      <c r="Y839" s="95"/>
      <c r="Z839" s="95"/>
    </row>
    <row r="840" spans="1:26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  <c r="O840" s="95"/>
      <c r="P840" s="95"/>
      <c r="Q840" s="95"/>
      <c r="R840" s="95"/>
      <c r="S840" s="95"/>
      <c r="T840" s="95"/>
      <c r="U840" s="95"/>
      <c r="V840" s="95"/>
      <c r="W840" s="95"/>
      <c r="X840" s="95"/>
      <c r="Y840" s="95"/>
      <c r="Z840" s="95"/>
    </row>
    <row r="841" spans="1:26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  <c r="O841" s="95"/>
      <c r="P841" s="95"/>
      <c r="Q841" s="95"/>
      <c r="R841" s="95"/>
      <c r="S841" s="95"/>
      <c r="T841" s="95"/>
      <c r="U841" s="95"/>
      <c r="V841" s="95"/>
      <c r="W841" s="95"/>
      <c r="X841" s="95"/>
      <c r="Y841" s="95"/>
      <c r="Z841" s="95"/>
    </row>
    <row r="842" spans="1:26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</row>
    <row r="843" spans="1:26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95"/>
      <c r="U843" s="95"/>
      <c r="V843" s="95"/>
      <c r="W843" s="95"/>
      <c r="X843" s="95"/>
      <c r="Y843" s="95"/>
      <c r="Z843" s="95"/>
    </row>
    <row r="844" spans="1:26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5"/>
      <c r="Z844" s="95"/>
    </row>
    <row r="845" spans="1:26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5"/>
      <c r="Z845" s="95"/>
    </row>
    <row r="846" spans="1:26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95"/>
      <c r="U846" s="95"/>
      <c r="V846" s="95"/>
      <c r="W846" s="95"/>
      <c r="X846" s="95"/>
      <c r="Y846" s="95"/>
      <c r="Z846" s="95"/>
    </row>
    <row r="847" spans="1:26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95"/>
      <c r="U847" s="95"/>
      <c r="V847" s="95"/>
      <c r="W847" s="95"/>
      <c r="X847" s="95"/>
      <c r="Y847" s="95"/>
      <c r="Z847" s="95"/>
    </row>
    <row r="848" spans="1:26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95"/>
      <c r="U848" s="95"/>
      <c r="V848" s="95"/>
      <c r="W848" s="95"/>
      <c r="X848" s="95"/>
      <c r="Y848" s="95"/>
      <c r="Z848" s="95"/>
    </row>
    <row r="849" spans="1:26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95"/>
      <c r="U849" s="95"/>
      <c r="V849" s="95"/>
      <c r="W849" s="95"/>
      <c r="X849" s="95"/>
      <c r="Y849" s="95"/>
      <c r="Z849" s="95"/>
    </row>
    <row r="850" spans="1:26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  <c r="O850" s="95"/>
      <c r="P850" s="95"/>
      <c r="Q850" s="95"/>
      <c r="R850" s="95"/>
      <c r="S850" s="95"/>
      <c r="T850" s="95"/>
      <c r="U850" s="95"/>
      <c r="V850" s="95"/>
      <c r="W850" s="95"/>
      <c r="X850" s="95"/>
      <c r="Y850" s="95"/>
      <c r="Z850" s="95"/>
    </row>
    <row r="851" spans="1:26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  <c r="O851" s="95"/>
      <c r="P851" s="95"/>
      <c r="Q851" s="95"/>
      <c r="R851" s="95"/>
      <c r="S851" s="95"/>
      <c r="T851" s="95"/>
      <c r="U851" s="95"/>
      <c r="V851" s="95"/>
      <c r="W851" s="95"/>
      <c r="X851" s="95"/>
      <c r="Y851" s="95"/>
      <c r="Z851" s="95"/>
    </row>
    <row r="852" spans="1:26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5"/>
      <c r="Z852" s="95"/>
    </row>
    <row r="853" spans="1:26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5"/>
      <c r="Z853" s="95"/>
    </row>
    <row r="854" spans="1:26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  <c r="O854" s="95"/>
      <c r="P854" s="95"/>
      <c r="Q854" s="95"/>
      <c r="R854" s="95"/>
      <c r="S854" s="95"/>
      <c r="T854" s="95"/>
      <c r="U854" s="95"/>
      <c r="V854" s="95"/>
      <c r="W854" s="95"/>
      <c r="X854" s="95"/>
      <c r="Y854" s="95"/>
      <c r="Z854" s="95"/>
    </row>
    <row r="855" spans="1:26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  <c r="O855" s="95"/>
      <c r="P855" s="95"/>
      <c r="Q855" s="95"/>
      <c r="R855" s="95"/>
      <c r="S855" s="95"/>
      <c r="T855" s="95"/>
      <c r="U855" s="95"/>
      <c r="V855" s="95"/>
      <c r="W855" s="95"/>
      <c r="X855" s="95"/>
      <c r="Y855" s="95"/>
      <c r="Z855" s="95"/>
    </row>
    <row r="856" spans="1:26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  <c r="O856" s="95"/>
      <c r="P856" s="95"/>
      <c r="Q856" s="95"/>
      <c r="R856" s="95"/>
      <c r="S856" s="95"/>
      <c r="T856" s="95"/>
      <c r="U856" s="95"/>
      <c r="V856" s="95"/>
      <c r="W856" s="95"/>
      <c r="X856" s="95"/>
      <c r="Y856" s="95"/>
      <c r="Z856" s="95"/>
    </row>
    <row r="857" spans="1:26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95"/>
      <c r="U857" s="95"/>
      <c r="V857" s="95"/>
      <c r="W857" s="95"/>
      <c r="X857" s="95"/>
      <c r="Y857" s="95"/>
      <c r="Z857" s="95"/>
    </row>
    <row r="858" spans="1:26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95"/>
      <c r="U858" s="95"/>
      <c r="V858" s="95"/>
      <c r="W858" s="95"/>
      <c r="X858" s="95"/>
      <c r="Y858" s="95"/>
      <c r="Z858" s="95"/>
    </row>
    <row r="859" spans="1:26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  <c r="O859" s="95"/>
      <c r="P859" s="95"/>
      <c r="Q859" s="95"/>
      <c r="R859" s="95"/>
      <c r="S859" s="95"/>
      <c r="T859" s="95"/>
      <c r="U859" s="95"/>
      <c r="V859" s="95"/>
      <c r="W859" s="95"/>
      <c r="X859" s="95"/>
      <c r="Y859" s="95"/>
      <c r="Z859" s="95"/>
    </row>
    <row r="860" spans="1:26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  <c r="O860" s="95"/>
      <c r="P860" s="95"/>
      <c r="Q860" s="95"/>
      <c r="R860" s="95"/>
      <c r="S860" s="95"/>
      <c r="T860" s="95"/>
      <c r="U860" s="95"/>
      <c r="V860" s="95"/>
      <c r="W860" s="95"/>
      <c r="X860" s="95"/>
      <c r="Y860" s="95"/>
      <c r="Z860" s="95"/>
    </row>
    <row r="861" spans="1:26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  <c r="O861" s="95"/>
      <c r="P861" s="95"/>
      <c r="Q861" s="95"/>
      <c r="R861" s="95"/>
      <c r="S861" s="95"/>
      <c r="T861" s="95"/>
      <c r="U861" s="95"/>
      <c r="V861" s="95"/>
      <c r="W861" s="95"/>
      <c r="X861" s="95"/>
      <c r="Y861" s="95"/>
      <c r="Z861" s="95"/>
    </row>
    <row r="862" spans="1:26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95"/>
      <c r="U862" s="95"/>
      <c r="V862" s="95"/>
      <c r="W862" s="95"/>
      <c r="X862" s="95"/>
      <c r="Y862" s="95"/>
      <c r="Z862" s="95"/>
    </row>
    <row r="863" spans="1:26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95"/>
      <c r="U863" s="95"/>
      <c r="V863" s="95"/>
      <c r="W863" s="95"/>
      <c r="X863" s="95"/>
      <c r="Y863" s="95"/>
      <c r="Z863" s="95"/>
    </row>
    <row r="864" spans="1:26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  <c r="O864" s="95"/>
      <c r="P864" s="95"/>
      <c r="Q864" s="95"/>
      <c r="R864" s="95"/>
      <c r="S864" s="95"/>
      <c r="T864" s="95"/>
      <c r="U864" s="95"/>
      <c r="V864" s="95"/>
      <c r="W864" s="95"/>
      <c r="X864" s="95"/>
      <c r="Y864" s="95"/>
      <c r="Z864" s="95"/>
    </row>
    <row r="865" spans="1:26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  <c r="O865" s="95"/>
      <c r="P865" s="95"/>
      <c r="Q865" s="95"/>
      <c r="R865" s="95"/>
      <c r="S865" s="95"/>
      <c r="T865" s="95"/>
      <c r="U865" s="95"/>
      <c r="V865" s="95"/>
      <c r="W865" s="95"/>
      <c r="X865" s="95"/>
      <c r="Y865" s="95"/>
      <c r="Z865" s="95"/>
    </row>
    <row r="866" spans="1:26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  <c r="O866" s="95"/>
      <c r="P866" s="95"/>
      <c r="Q866" s="95"/>
      <c r="R866" s="95"/>
      <c r="S866" s="95"/>
      <c r="T866" s="95"/>
      <c r="U866" s="95"/>
      <c r="V866" s="95"/>
      <c r="W866" s="95"/>
      <c r="X866" s="95"/>
      <c r="Y866" s="95"/>
      <c r="Z866" s="95"/>
    </row>
    <row r="867" spans="1:26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95"/>
      <c r="U867" s="95"/>
      <c r="V867" s="95"/>
      <c r="W867" s="95"/>
      <c r="X867" s="95"/>
      <c r="Y867" s="95"/>
      <c r="Z867" s="95"/>
    </row>
    <row r="868" spans="1:26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95"/>
      <c r="U868" s="95"/>
      <c r="V868" s="95"/>
      <c r="W868" s="95"/>
      <c r="X868" s="95"/>
      <c r="Y868" s="95"/>
      <c r="Z868" s="95"/>
    </row>
    <row r="869" spans="1:26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5"/>
      <c r="Z869" s="95"/>
    </row>
    <row r="870" spans="1:26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  <c r="O870" s="95"/>
      <c r="P870" s="95"/>
      <c r="Q870" s="95"/>
      <c r="R870" s="95"/>
      <c r="S870" s="95"/>
      <c r="T870" s="95"/>
      <c r="U870" s="95"/>
      <c r="V870" s="95"/>
      <c r="W870" s="95"/>
      <c r="X870" s="95"/>
      <c r="Y870" s="95"/>
      <c r="Z870" s="95"/>
    </row>
    <row r="871" spans="1:26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  <c r="O871" s="95"/>
      <c r="P871" s="95"/>
      <c r="Q871" s="95"/>
      <c r="R871" s="95"/>
      <c r="S871" s="95"/>
      <c r="T871" s="95"/>
      <c r="U871" s="95"/>
      <c r="V871" s="95"/>
      <c r="W871" s="95"/>
      <c r="X871" s="95"/>
      <c r="Y871" s="95"/>
      <c r="Z871" s="95"/>
    </row>
    <row r="872" spans="1:26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5"/>
      <c r="Z872" s="95"/>
    </row>
    <row r="873" spans="1:26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</row>
    <row r="874" spans="1:26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  <c r="O874" s="95"/>
      <c r="P874" s="95"/>
      <c r="Q874" s="95"/>
      <c r="R874" s="95"/>
      <c r="S874" s="95"/>
      <c r="T874" s="95"/>
      <c r="U874" s="95"/>
      <c r="V874" s="95"/>
      <c r="W874" s="95"/>
      <c r="X874" s="95"/>
      <c r="Y874" s="95"/>
      <c r="Z874" s="95"/>
    </row>
    <row r="875" spans="1:26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  <c r="Z875" s="95"/>
    </row>
    <row r="876" spans="1:26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5"/>
      <c r="Z876" s="95"/>
    </row>
    <row r="877" spans="1:26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  <c r="Z877" s="95"/>
    </row>
    <row r="878" spans="1:26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  <c r="Z878" s="95"/>
    </row>
    <row r="879" spans="1:26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5"/>
      <c r="Z879" s="95"/>
    </row>
    <row r="880" spans="1:26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  <c r="Z880" s="95"/>
    </row>
    <row r="881" spans="1:26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</row>
    <row r="882" spans="1:26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</row>
    <row r="883" spans="1:26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</row>
    <row r="884" spans="1:26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</row>
    <row r="885" spans="1:26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</row>
    <row r="886" spans="1:26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</row>
    <row r="887" spans="1:26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</row>
    <row r="888" spans="1:26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</row>
    <row r="889" spans="1:26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  <c r="Z889" s="95"/>
    </row>
    <row r="890" spans="1:26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  <c r="Z890" s="95"/>
    </row>
    <row r="891" spans="1:26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5"/>
      <c r="Z891" s="95"/>
    </row>
    <row r="892" spans="1:26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  <c r="Z892" s="95"/>
    </row>
    <row r="893" spans="1:26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5"/>
      <c r="Z893" s="95"/>
    </row>
    <row r="894" spans="1:26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  <c r="O894" s="95"/>
      <c r="P894" s="95"/>
      <c r="Q894" s="95"/>
      <c r="R894" s="95"/>
      <c r="S894" s="95"/>
      <c r="T894" s="95"/>
      <c r="U894" s="95"/>
      <c r="V894" s="95"/>
      <c r="W894" s="95"/>
      <c r="X894" s="95"/>
      <c r="Y894" s="95"/>
      <c r="Z894" s="95"/>
    </row>
    <row r="895" spans="1:26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  <c r="O895" s="95"/>
      <c r="P895" s="95"/>
      <c r="Q895" s="95"/>
      <c r="R895" s="95"/>
      <c r="S895" s="95"/>
      <c r="T895" s="95"/>
      <c r="U895" s="95"/>
      <c r="V895" s="95"/>
      <c r="W895" s="95"/>
      <c r="X895" s="95"/>
      <c r="Y895" s="95"/>
      <c r="Z895" s="95"/>
    </row>
    <row r="896" spans="1:26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  <c r="O896" s="95"/>
      <c r="P896" s="95"/>
      <c r="Q896" s="95"/>
      <c r="R896" s="95"/>
      <c r="S896" s="95"/>
      <c r="T896" s="95"/>
      <c r="U896" s="95"/>
      <c r="V896" s="95"/>
      <c r="W896" s="95"/>
      <c r="X896" s="95"/>
      <c r="Y896" s="95"/>
      <c r="Z896" s="95"/>
    </row>
    <row r="897" spans="1:26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5"/>
      <c r="Z897" s="95"/>
    </row>
    <row r="898" spans="1:26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  <c r="O898" s="95"/>
      <c r="P898" s="95"/>
      <c r="Q898" s="95"/>
      <c r="R898" s="95"/>
      <c r="S898" s="95"/>
      <c r="T898" s="95"/>
      <c r="U898" s="95"/>
      <c r="V898" s="95"/>
      <c r="W898" s="95"/>
      <c r="X898" s="95"/>
      <c r="Y898" s="95"/>
      <c r="Z898" s="95"/>
    </row>
    <row r="899" spans="1:26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  <c r="O899" s="95"/>
      <c r="P899" s="95"/>
      <c r="Q899" s="95"/>
      <c r="R899" s="95"/>
      <c r="S899" s="95"/>
      <c r="T899" s="95"/>
      <c r="U899" s="95"/>
      <c r="V899" s="95"/>
      <c r="W899" s="95"/>
      <c r="X899" s="95"/>
      <c r="Y899" s="95"/>
      <c r="Z899" s="95"/>
    </row>
    <row r="900" spans="1:26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5"/>
      <c r="N900" s="95"/>
      <c r="O900" s="95"/>
      <c r="P900" s="95"/>
      <c r="Q900" s="95"/>
      <c r="R900" s="95"/>
      <c r="S900" s="95"/>
      <c r="T900" s="95"/>
      <c r="U900" s="95"/>
      <c r="V900" s="95"/>
      <c r="W900" s="95"/>
      <c r="X900" s="95"/>
      <c r="Y900" s="95"/>
      <c r="Z900" s="95"/>
    </row>
    <row r="901" spans="1:26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5"/>
      <c r="N901" s="95"/>
      <c r="O901" s="95"/>
      <c r="P901" s="95"/>
      <c r="Q901" s="95"/>
      <c r="R901" s="95"/>
      <c r="S901" s="95"/>
      <c r="T901" s="95"/>
      <c r="U901" s="95"/>
      <c r="V901" s="95"/>
      <c r="W901" s="95"/>
      <c r="X901" s="95"/>
      <c r="Y901" s="95"/>
      <c r="Z901" s="95"/>
    </row>
    <row r="902" spans="1:26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5"/>
      <c r="N902" s="95"/>
      <c r="O902" s="95"/>
      <c r="P902" s="95"/>
      <c r="Q902" s="95"/>
      <c r="R902" s="95"/>
      <c r="S902" s="95"/>
      <c r="T902" s="95"/>
      <c r="U902" s="95"/>
      <c r="V902" s="95"/>
      <c r="W902" s="95"/>
      <c r="X902" s="95"/>
      <c r="Y902" s="95"/>
      <c r="Z902" s="95"/>
    </row>
    <row r="903" spans="1:26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5"/>
      <c r="N903" s="95"/>
      <c r="O903" s="95"/>
      <c r="P903" s="95"/>
      <c r="Q903" s="95"/>
      <c r="R903" s="95"/>
      <c r="S903" s="95"/>
      <c r="T903" s="95"/>
      <c r="U903" s="95"/>
      <c r="V903" s="95"/>
      <c r="W903" s="95"/>
      <c r="X903" s="95"/>
      <c r="Y903" s="95"/>
      <c r="Z903" s="95"/>
    </row>
    <row r="904" spans="1:26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5"/>
      <c r="N904" s="95"/>
      <c r="O904" s="95"/>
      <c r="P904" s="95"/>
      <c r="Q904" s="95"/>
      <c r="R904" s="95"/>
      <c r="S904" s="95"/>
      <c r="T904" s="95"/>
      <c r="U904" s="95"/>
      <c r="V904" s="95"/>
      <c r="W904" s="95"/>
      <c r="X904" s="95"/>
      <c r="Y904" s="95"/>
      <c r="Z904" s="95"/>
    </row>
    <row r="905" spans="1:26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5"/>
      <c r="N905" s="95"/>
      <c r="O905" s="95"/>
      <c r="P905" s="95"/>
      <c r="Q905" s="95"/>
      <c r="R905" s="95"/>
      <c r="S905" s="95"/>
      <c r="T905" s="95"/>
      <c r="U905" s="95"/>
      <c r="V905" s="95"/>
      <c r="W905" s="95"/>
      <c r="X905" s="95"/>
      <c r="Y905" s="95"/>
      <c r="Z905" s="95"/>
    </row>
    <row r="906" spans="1:26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5"/>
      <c r="N906" s="95"/>
      <c r="O906" s="95"/>
      <c r="P906" s="95"/>
      <c r="Q906" s="95"/>
      <c r="R906" s="95"/>
      <c r="S906" s="95"/>
      <c r="T906" s="95"/>
      <c r="U906" s="95"/>
      <c r="V906" s="95"/>
      <c r="W906" s="95"/>
      <c r="X906" s="95"/>
      <c r="Y906" s="95"/>
      <c r="Z906" s="95"/>
    </row>
    <row r="907" spans="1:26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5"/>
      <c r="N907" s="95"/>
      <c r="O907" s="95"/>
      <c r="P907" s="95"/>
      <c r="Q907" s="95"/>
      <c r="R907" s="95"/>
      <c r="S907" s="95"/>
      <c r="T907" s="95"/>
      <c r="U907" s="95"/>
      <c r="V907" s="95"/>
      <c r="W907" s="95"/>
      <c r="X907" s="95"/>
      <c r="Y907" s="95"/>
      <c r="Z907" s="95"/>
    </row>
    <row r="908" spans="1:26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5"/>
      <c r="N908" s="95"/>
      <c r="O908" s="95"/>
      <c r="P908" s="95"/>
      <c r="Q908" s="95"/>
      <c r="R908" s="95"/>
      <c r="S908" s="95"/>
      <c r="T908" s="95"/>
      <c r="U908" s="95"/>
      <c r="V908" s="95"/>
      <c r="W908" s="95"/>
      <c r="X908" s="95"/>
      <c r="Y908" s="95"/>
      <c r="Z908" s="95"/>
    </row>
    <row r="909" spans="1:26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5"/>
      <c r="N909" s="95"/>
      <c r="O909" s="95"/>
      <c r="P909" s="95"/>
      <c r="Q909" s="95"/>
      <c r="R909" s="95"/>
      <c r="S909" s="95"/>
      <c r="T909" s="95"/>
      <c r="U909" s="95"/>
      <c r="V909" s="95"/>
      <c r="W909" s="95"/>
      <c r="X909" s="95"/>
      <c r="Y909" s="95"/>
      <c r="Z909" s="95"/>
    </row>
    <row r="910" spans="1:26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5"/>
      <c r="N910" s="95"/>
      <c r="O910" s="95"/>
      <c r="P910" s="95"/>
      <c r="Q910" s="95"/>
      <c r="R910" s="95"/>
      <c r="S910" s="95"/>
      <c r="T910" s="95"/>
      <c r="U910" s="95"/>
      <c r="V910" s="95"/>
      <c r="W910" s="95"/>
      <c r="X910" s="95"/>
      <c r="Y910" s="95"/>
      <c r="Z910" s="95"/>
    </row>
    <row r="911" spans="1:26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5"/>
      <c r="N911" s="95"/>
      <c r="O911" s="95"/>
      <c r="P911" s="95"/>
      <c r="Q911" s="95"/>
      <c r="R911" s="95"/>
      <c r="S911" s="95"/>
      <c r="T911" s="95"/>
      <c r="U911" s="95"/>
      <c r="V911" s="95"/>
      <c r="W911" s="95"/>
      <c r="X911" s="95"/>
      <c r="Y911" s="95"/>
      <c r="Z911" s="95"/>
    </row>
    <row r="912" spans="1:26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5"/>
      <c r="N912" s="95"/>
      <c r="O912" s="95"/>
      <c r="P912" s="95"/>
      <c r="Q912" s="95"/>
      <c r="R912" s="95"/>
      <c r="S912" s="95"/>
      <c r="T912" s="95"/>
      <c r="U912" s="95"/>
      <c r="V912" s="95"/>
      <c r="W912" s="95"/>
      <c r="X912" s="95"/>
      <c r="Y912" s="95"/>
      <c r="Z912" s="95"/>
    </row>
    <row r="913" spans="1:26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5"/>
      <c r="N913" s="95"/>
      <c r="O913" s="95"/>
      <c r="P913" s="95"/>
      <c r="Q913" s="95"/>
      <c r="R913" s="95"/>
      <c r="S913" s="95"/>
      <c r="T913" s="95"/>
      <c r="U913" s="95"/>
      <c r="V913" s="95"/>
      <c r="W913" s="95"/>
      <c r="X913" s="95"/>
      <c r="Y913" s="95"/>
      <c r="Z913" s="95"/>
    </row>
    <row r="914" spans="1:26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5"/>
      <c r="N914" s="95"/>
      <c r="O914" s="95"/>
      <c r="P914" s="95"/>
      <c r="Q914" s="95"/>
      <c r="R914" s="95"/>
      <c r="S914" s="95"/>
      <c r="T914" s="95"/>
      <c r="U914" s="95"/>
      <c r="V914" s="95"/>
      <c r="W914" s="95"/>
      <c r="X914" s="95"/>
      <c r="Y914" s="95"/>
      <c r="Z914" s="95"/>
    </row>
    <row r="915" spans="1:26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5"/>
      <c r="N915" s="95"/>
      <c r="O915" s="95"/>
      <c r="P915" s="95"/>
      <c r="Q915" s="95"/>
      <c r="R915" s="95"/>
      <c r="S915" s="95"/>
      <c r="T915" s="95"/>
      <c r="U915" s="95"/>
      <c r="V915" s="95"/>
      <c r="W915" s="95"/>
      <c r="X915" s="95"/>
      <c r="Y915" s="95"/>
      <c r="Z915" s="95"/>
    </row>
    <row r="916" spans="1:26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5"/>
      <c r="N916" s="95"/>
      <c r="O916" s="95"/>
      <c r="P916" s="95"/>
      <c r="Q916" s="95"/>
      <c r="R916" s="95"/>
      <c r="S916" s="95"/>
      <c r="T916" s="95"/>
      <c r="U916" s="95"/>
      <c r="V916" s="95"/>
      <c r="W916" s="95"/>
      <c r="X916" s="95"/>
      <c r="Y916" s="95"/>
      <c r="Z916" s="95"/>
    </row>
    <row r="917" spans="1:26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95"/>
      <c r="U917" s="95"/>
      <c r="V917" s="95"/>
      <c r="W917" s="95"/>
      <c r="X917" s="95"/>
      <c r="Y917" s="95"/>
      <c r="Z917" s="95"/>
    </row>
    <row r="918" spans="1:26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95"/>
      <c r="U918" s="95"/>
      <c r="V918" s="95"/>
      <c r="W918" s="95"/>
      <c r="X918" s="95"/>
      <c r="Y918" s="95"/>
      <c r="Z918" s="95"/>
    </row>
    <row r="919" spans="1:26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5"/>
      <c r="N919" s="95"/>
      <c r="O919" s="95"/>
      <c r="P919" s="95"/>
      <c r="Q919" s="95"/>
      <c r="R919" s="95"/>
      <c r="S919" s="95"/>
      <c r="T919" s="95"/>
      <c r="U919" s="95"/>
      <c r="V919" s="95"/>
      <c r="W919" s="95"/>
      <c r="X919" s="95"/>
      <c r="Y919" s="95"/>
      <c r="Z919" s="95"/>
    </row>
    <row r="920" spans="1:26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5"/>
      <c r="N920" s="95"/>
      <c r="O920" s="95"/>
      <c r="P920" s="95"/>
      <c r="Q920" s="95"/>
      <c r="R920" s="95"/>
      <c r="S920" s="95"/>
      <c r="T920" s="95"/>
      <c r="U920" s="95"/>
      <c r="V920" s="95"/>
      <c r="W920" s="95"/>
      <c r="X920" s="95"/>
      <c r="Y920" s="95"/>
      <c r="Z920" s="95"/>
    </row>
    <row r="921" spans="1:26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5"/>
      <c r="N921" s="95"/>
      <c r="O921" s="95"/>
      <c r="P921" s="95"/>
      <c r="Q921" s="95"/>
      <c r="R921" s="95"/>
      <c r="S921" s="95"/>
      <c r="T921" s="95"/>
      <c r="U921" s="95"/>
      <c r="V921" s="95"/>
      <c r="W921" s="95"/>
      <c r="X921" s="95"/>
      <c r="Y921" s="95"/>
      <c r="Z921" s="95"/>
    </row>
    <row r="922" spans="1:26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5"/>
      <c r="N922" s="95"/>
      <c r="O922" s="95"/>
      <c r="P922" s="95"/>
      <c r="Q922" s="95"/>
      <c r="R922" s="95"/>
      <c r="S922" s="95"/>
      <c r="T922" s="95"/>
      <c r="U922" s="95"/>
      <c r="V922" s="95"/>
      <c r="W922" s="95"/>
      <c r="X922" s="95"/>
      <c r="Y922" s="95"/>
      <c r="Z922" s="95"/>
    </row>
    <row r="923" spans="1:26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5"/>
      <c r="Z923" s="95"/>
    </row>
    <row r="924" spans="1:26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5"/>
      <c r="N924" s="95"/>
      <c r="O924" s="95"/>
      <c r="P924" s="95"/>
      <c r="Q924" s="95"/>
      <c r="R924" s="95"/>
      <c r="S924" s="95"/>
      <c r="T924" s="95"/>
      <c r="U924" s="95"/>
      <c r="V924" s="95"/>
      <c r="W924" s="95"/>
      <c r="X924" s="95"/>
      <c r="Y924" s="95"/>
      <c r="Z924" s="95"/>
    </row>
    <row r="925" spans="1:26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5"/>
      <c r="N925" s="95"/>
      <c r="O925" s="95"/>
      <c r="P925" s="95"/>
      <c r="Q925" s="95"/>
      <c r="R925" s="95"/>
      <c r="S925" s="95"/>
      <c r="T925" s="95"/>
      <c r="U925" s="95"/>
      <c r="V925" s="95"/>
      <c r="W925" s="95"/>
      <c r="X925" s="95"/>
      <c r="Y925" s="95"/>
      <c r="Z925" s="95"/>
    </row>
    <row r="926" spans="1:26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5"/>
      <c r="N926" s="95"/>
      <c r="O926" s="95"/>
      <c r="P926" s="95"/>
      <c r="Q926" s="95"/>
      <c r="R926" s="95"/>
      <c r="S926" s="95"/>
      <c r="T926" s="95"/>
      <c r="U926" s="95"/>
      <c r="V926" s="95"/>
      <c r="W926" s="95"/>
      <c r="X926" s="95"/>
      <c r="Y926" s="95"/>
      <c r="Z926" s="95"/>
    </row>
    <row r="927" spans="1:26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5"/>
      <c r="N927" s="95"/>
      <c r="O927" s="95"/>
      <c r="P927" s="95"/>
      <c r="Q927" s="95"/>
      <c r="R927" s="95"/>
      <c r="S927" s="95"/>
      <c r="T927" s="95"/>
      <c r="U927" s="95"/>
      <c r="V927" s="95"/>
      <c r="W927" s="95"/>
      <c r="X927" s="95"/>
      <c r="Y927" s="95"/>
      <c r="Z927" s="95"/>
    </row>
    <row r="928" spans="1:26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5"/>
      <c r="N928" s="95"/>
      <c r="O928" s="95"/>
      <c r="P928" s="95"/>
      <c r="Q928" s="95"/>
      <c r="R928" s="95"/>
      <c r="S928" s="95"/>
      <c r="T928" s="95"/>
      <c r="U928" s="95"/>
      <c r="V928" s="95"/>
      <c r="W928" s="95"/>
      <c r="X928" s="95"/>
      <c r="Y928" s="95"/>
      <c r="Z928" s="95"/>
    </row>
    <row r="929" spans="1:26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5"/>
      <c r="N929" s="95"/>
      <c r="O929" s="95"/>
      <c r="P929" s="95"/>
      <c r="Q929" s="95"/>
      <c r="R929" s="95"/>
      <c r="S929" s="95"/>
      <c r="T929" s="95"/>
      <c r="U929" s="95"/>
      <c r="V929" s="95"/>
      <c r="W929" s="95"/>
      <c r="X929" s="95"/>
      <c r="Y929" s="95"/>
      <c r="Z929" s="95"/>
    </row>
    <row r="930" spans="1:26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5"/>
      <c r="N930" s="95"/>
      <c r="O930" s="95"/>
      <c r="P930" s="95"/>
      <c r="Q930" s="95"/>
      <c r="R930" s="95"/>
      <c r="S930" s="95"/>
      <c r="T930" s="95"/>
      <c r="U930" s="95"/>
      <c r="V930" s="95"/>
      <c r="W930" s="95"/>
      <c r="X930" s="95"/>
      <c r="Y930" s="95"/>
      <c r="Z930" s="95"/>
    </row>
    <row r="931" spans="1:26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5"/>
      <c r="N931" s="95"/>
      <c r="O931" s="95"/>
      <c r="P931" s="95"/>
      <c r="Q931" s="95"/>
      <c r="R931" s="95"/>
      <c r="S931" s="95"/>
      <c r="T931" s="95"/>
      <c r="U931" s="95"/>
      <c r="V931" s="95"/>
      <c r="W931" s="95"/>
      <c r="X931" s="95"/>
      <c r="Y931" s="95"/>
      <c r="Z931" s="95"/>
    </row>
    <row r="932" spans="1:26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5"/>
      <c r="N932" s="95"/>
      <c r="O932" s="95"/>
      <c r="P932" s="95"/>
      <c r="Q932" s="95"/>
      <c r="R932" s="95"/>
      <c r="S932" s="95"/>
      <c r="T932" s="95"/>
      <c r="U932" s="95"/>
      <c r="V932" s="95"/>
      <c r="W932" s="95"/>
      <c r="X932" s="95"/>
      <c r="Y932" s="95"/>
      <c r="Z932" s="95"/>
    </row>
    <row r="933" spans="1:26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5"/>
      <c r="Z933" s="95"/>
    </row>
    <row r="934" spans="1:26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5"/>
      <c r="N934" s="95"/>
      <c r="O934" s="95"/>
      <c r="P934" s="95"/>
      <c r="Q934" s="95"/>
      <c r="R934" s="95"/>
      <c r="S934" s="95"/>
      <c r="T934" s="95"/>
      <c r="U934" s="95"/>
      <c r="V934" s="95"/>
      <c r="W934" s="95"/>
      <c r="X934" s="95"/>
      <c r="Y934" s="95"/>
      <c r="Z934" s="95"/>
    </row>
    <row r="935" spans="1:26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5"/>
      <c r="N935" s="95"/>
      <c r="O935" s="95"/>
      <c r="P935" s="95"/>
      <c r="Q935" s="95"/>
      <c r="R935" s="95"/>
      <c r="S935" s="95"/>
      <c r="T935" s="95"/>
      <c r="U935" s="95"/>
      <c r="V935" s="95"/>
      <c r="W935" s="95"/>
      <c r="X935" s="95"/>
      <c r="Y935" s="95"/>
      <c r="Z935" s="95"/>
    </row>
    <row r="936" spans="1:26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5"/>
      <c r="N936" s="95"/>
      <c r="O936" s="95"/>
      <c r="P936" s="95"/>
      <c r="Q936" s="95"/>
      <c r="R936" s="95"/>
      <c r="S936" s="95"/>
      <c r="T936" s="95"/>
      <c r="U936" s="95"/>
      <c r="V936" s="95"/>
      <c r="W936" s="95"/>
      <c r="X936" s="95"/>
      <c r="Y936" s="95"/>
      <c r="Z936" s="95"/>
    </row>
    <row r="937" spans="1:26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5"/>
      <c r="N937" s="95"/>
      <c r="O937" s="95"/>
      <c r="P937" s="95"/>
      <c r="Q937" s="95"/>
      <c r="R937" s="95"/>
      <c r="S937" s="95"/>
      <c r="T937" s="95"/>
      <c r="U937" s="95"/>
      <c r="V937" s="95"/>
      <c r="W937" s="95"/>
      <c r="X937" s="95"/>
      <c r="Y937" s="95"/>
      <c r="Z937" s="95"/>
    </row>
    <row r="938" spans="1:26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5"/>
      <c r="N938" s="95"/>
      <c r="O938" s="95"/>
      <c r="P938" s="95"/>
      <c r="Q938" s="95"/>
      <c r="R938" s="95"/>
      <c r="S938" s="95"/>
      <c r="T938" s="95"/>
      <c r="U938" s="95"/>
      <c r="V938" s="95"/>
      <c r="W938" s="95"/>
      <c r="X938" s="95"/>
      <c r="Y938" s="95"/>
      <c r="Z938" s="95"/>
    </row>
    <row r="939" spans="1:26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5"/>
      <c r="N939" s="95"/>
      <c r="O939" s="95"/>
      <c r="P939" s="95"/>
      <c r="Q939" s="95"/>
      <c r="R939" s="95"/>
      <c r="S939" s="95"/>
      <c r="T939" s="95"/>
      <c r="U939" s="95"/>
      <c r="V939" s="95"/>
      <c r="W939" s="95"/>
      <c r="X939" s="95"/>
      <c r="Y939" s="95"/>
      <c r="Z939" s="95"/>
    </row>
    <row r="940" spans="1:26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5"/>
      <c r="N940" s="95"/>
      <c r="O940" s="95"/>
      <c r="P940" s="95"/>
      <c r="Q940" s="95"/>
      <c r="R940" s="95"/>
      <c r="S940" s="95"/>
      <c r="T940" s="95"/>
      <c r="U940" s="95"/>
      <c r="V940" s="95"/>
      <c r="W940" s="95"/>
      <c r="X940" s="95"/>
      <c r="Y940" s="95"/>
      <c r="Z940" s="95"/>
    </row>
    <row r="941" spans="1:26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5"/>
      <c r="N941" s="95"/>
      <c r="O941" s="95"/>
      <c r="P941" s="95"/>
      <c r="Q941" s="95"/>
      <c r="R941" s="95"/>
      <c r="S941" s="95"/>
      <c r="T941" s="95"/>
      <c r="U941" s="95"/>
      <c r="V941" s="95"/>
      <c r="W941" s="95"/>
      <c r="X941" s="95"/>
      <c r="Y941" s="95"/>
      <c r="Z941" s="95"/>
    </row>
    <row r="942" spans="1:26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5"/>
      <c r="N942" s="95"/>
      <c r="O942" s="95"/>
      <c r="P942" s="95"/>
      <c r="Q942" s="95"/>
      <c r="R942" s="95"/>
      <c r="S942" s="95"/>
      <c r="T942" s="95"/>
      <c r="U942" s="95"/>
      <c r="V942" s="95"/>
      <c r="W942" s="95"/>
      <c r="X942" s="95"/>
      <c r="Y942" s="95"/>
      <c r="Z942" s="95"/>
    </row>
    <row r="943" spans="1:26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5"/>
      <c r="N943" s="95"/>
      <c r="O943" s="95"/>
      <c r="P943" s="95"/>
      <c r="Q943" s="95"/>
      <c r="R943" s="95"/>
      <c r="S943" s="95"/>
      <c r="T943" s="95"/>
      <c r="U943" s="95"/>
      <c r="V943" s="95"/>
      <c r="W943" s="95"/>
      <c r="X943" s="95"/>
      <c r="Y943" s="95"/>
      <c r="Z943" s="95"/>
    </row>
    <row r="944" spans="1:26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5"/>
      <c r="N944" s="95"/>
      <c r="O944" s="95"/>
      <c r="P944" s="95"/>
      <c r="Q944" s="95"/>
      <c r="R944" s="95"/>
      <c r="S944" s="95"/>
      <c r="T944" s="95"/>
      <c r="U944" s="95"/>
      <c r="V944" s="95"/>
      <c r="W944" s="95"/>
      <c r="X944" s="95"/>
      <c r="Y944" s="95"/>
      <c r="Z944" s="95"/>
    </row>
    <row r="945" spans="1:26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5"/>
      <c r="N945" s="95"/>
      <c r="O945" s="95"/>
      <c r="P945" s="95"/>
      <c r="Q945" s="95"/>
      <c r="R945" s="95"/>
      <c r="S945" s="95"/>
      <c r="T945" s="95"/>
      <c r="U945" s="95"/>
      <c r="V945" s="95"/>
      <c r="W945" s="95"/>
      <c r="X945" s="95"/>
      <c r="Y945" s="95"/>
      <c r="Z945" s="95"/>
    </row>
    <row r="946" spans="1:26">
      <c r="A946" s="95"/>
      <c r="B946" s="95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5"/>
      <c r="N946" s="95"/>
      <c r="O946" s="95"/>
      <c r="P946" s="95"/>
      <c r="Q946" s="95"/>
      <c r="R946" s="95"/>
      <c r="S946" s="95"/>
      <c r="T946" s="95"/>
      <c r="U946" s="95"/>
      <c r="V946" s="95"/>
      <c r="W946" s="95"/>
      <c r="X946" s="95"/>
      <c r="Y946" s="95"/>
      <c r="Z946" s="95"/>
    </row>
    <row r="947" spans="1:26">
      <c r="A947" s="95"/>
      <c r="B947" s="95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5"/>
      <c r="N947" s="95"/>
      <c r="O947" s="95"/>
      <c r="P947" s="95"/>
      <c r="Q947" s="95"/>
      <c r="R947" s="95"/>
      <c r="S947" s="95"/>
      <c r="T947" s="95"/>
      <c r="U947" s="95"/>
      <c r="V947" s="95"/>
      <c r="W947" s="95"/>
      <c r="X947" s="95"/>
      <c r="Y947" s="95"/>
      <c r="Z947" s="95"/>
    </row>
    <row r="948" spans="1:26">
      <c r="A948" s="95"/>
      <c r="B948" s="95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5"/>
      <c r="N948" s="95"/>
      <c r="O948" s="95"/>
      <c r="P948" s="95"/>
      <c r="Q948" s="95"/>
      <c r="R948" s="95"/>
      <c r="S948" s="95"/>
      <c r="T948" s="95"/>
      <c r="U948" s="95"/>
      <c r="V948" s="95"/>
      <c r="W948" s="95"/>
      <c r="X948" s="95"/>
      <c r="Y948" s="95"/>
      <c r="Z948" s="95"/>
    </row>
    <row r="949" spans="1:26">
      <c r="A949" s="95"/>
      <c r="B949" s="95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5"/>
      <c r="N949" s="95"/>
      <c r="O949" s="95"/>
      <c r="P949" s="95"/>
      <c r="Q949" s="95"/>
      <c r="R949" s="95"/>
      <c r="S949" s="95"/>
      <c r="T949" s="95"/>
      <c r="U949" s="95"/>
      <c r="V949" s="95"/>
      <c r="W949" s="95"/>
      <c r="X949" s="95"/>
      <c r="Y949" s="95"/>
      <c r="Z949" s="95"/>
    </row>
    <row r="950" spans="1:26">
      <c r="A950" s="95"/>
      <c r="B950" s="95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5"/>
      <c r="N950" s="95"/>
      <c r="O950" s="95"/>
      <c r="P950" s="95"/>
      <c r="Q950" s="95"/>
      <c r="R950" s="95"/>
      <c r="S950" s="95"/>
      <c r="T950" s="95"/>
      <c r="U950" s="95"/>
      <c r="V950" s="95"/>
      <c r="W950" s="95"/>
      <c r="X950" s="95"/>
      <c r="Y950" s="95"/>
      <c r="Z950" s="95"/>
    </row>
    <row r="951" spans="1:26">
      <c r="A951" s="95"/>
      <c r="B951" s="95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5"/>
      <c r="N951" s="95"/>
      <c r="O951" s="95"/>
      <c r="P951" s="95"/>
      <c r="Q951" s="95"/>
      <c r="R951" s="95"/>
      <c r="S951" s="95"/>
      <c r="T951" s="95"/>
      <c r="U951" s="95"/>
      <c r="V951" s="95"/>
      <c r="W951" s="95"/>
      <c r="X951" s="95"/>
      <c r="Y951" s="95"/>
      <c r="Z951" s="95"/>
    </row>
    <row r="952" spans="1:26">
      <c r="A952" s="95"/>
      <c r="B952" s="95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5"/>
      <c r="N952" s="95"/>
      <c r="O952" s="95"/>
      <c r="P952" s="95"/>
      <c r="Q952" s="95"/>
      <c r="R952" s="95"/>
      <c r="S952" s="95"/>
      <c r="T952" s="95"/>
      <c r="U952" s="95"/>
      <c r="V952" s="95"/>
      <c r="W952" s="95"/>
      <c r="X952" s="95"/>
      <c r="Y952" s="95"/>
      <c r="Z952" s="95"/>
    </row>
    <row r="953" spans="1:26">
      <c r="A953" s="95"/>
      <c r="B953" s="95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5"/>
      <c r="N953" s="95"/>
      <c r="O953" s="95"/>
      <c r="P953" s="95"/>
      <c r="Q953" s="95"/>
      <c r="R953" s="95"/>
      <c r="S953" s="95"/>
      <c r="T953" s="95"/>
      <c r="U953" s="95"/>
      <c r="V953" s="95"/>
      <c r="W953" s="95"/>
      <c r="X953" s="95"/>
      <c r="Y953" s="95"/>
      <c r="Z953" s="95"/>
    </row>
    <row r="954" spans="1:26">
      <c r="A954" s="95"/>
      <c r="B954" s="95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5"/>
      <c r="N954" s="95"/>
      <c r="O954" s="95"/>
      <c r="P954" s="95"/>
      <c r="Q954" s="95"/>
      <c r="R954" s="95"/>
      <c r="S954" s="95"/>
      <c r="T954" s="95"/>
      <c r="U954" s="95"/>
      <c r="V954" s="95"/>
      <c r="W954" s="95"/>
      <c r="X954" s="95"/>
      <c r="Y954" s="95"/>
      <c r="Z954" s="95"/>
    </row>
    <row r="955" spans="1:26">
      <c r="A955" s="95"/>
      <c r="B955" s="95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5"/>
      <c r="N955" s="95"/>
      <c r="O955" s="95"/>
      <c r="P955" s="95"/>
      <c r="Q955" s="95"/>
      <c r="R955" s="95"/>
      <c r="S955" s="95"/>
      <c r="T955" s="95"/>
      <c r="U955" s="95"/>
      <c r="V955" s="95"/>
      <c r="W955" s="95"/>
      <c r="X955" s="95"/>
      <c r="Y955" s="95"/>
      <c r="Z955" s="95"/>
    </row>
    <row r="956" spans="1:26">
      <c r="A956" s="95"/>
      <c r="B956" s="95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5"/>
      <c r="N956" s="95"/>
      <c r="O956" s="95"/>
      <c r="P956" s="95"/>
      <c r="Q956" s="95"/>
      <c r="R956" s="95"/>
      <c r="S956" s="95"/>
      <c r="T956" s="95"/>
      <c r="U956" s="95"/>
      <c r="V956" s="95"/>
      <c r="W956" s="95"/>
      <c r="X956" s="95"/>
      <c r="Y956" s="95"/>
      <c r="Z956" s="95"/>
    </row>
    <row r="957" spans="1:26">
      <c r="A957" s="95"/>
      <c r="B957" s="95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5"/>
      <c r="N957" s="95"/>
      <c r="O957" s="95"/>
      <c r="P957" s="95"/>
      <c r="Q957" s="95"/>
      <c r="R957" s="95"/>
      <c r="S957" s="95"/>
      <c r="T957" s="95"/>
      <c r="U957" s="95"/>
      <c r="V957" s="95"/>
      <c r="W957" s="95"/>
      <c r="X957" s="95"/>
      <c r="Y957" s="95"/>
      <c r="Z957" s="95"/>
    </row>
    <row r="958" spans="1:26">
      <c r="A958" s="95"/>
      <c r="B958" s="95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5"/>
      <c r="N958" s="95"/>
      <c r="O958" s="95"/>
      <c r="P958" s="95"/>
      <c r="Q958" s="95"/>
      <c r="R958" s="95"/>
      <c r="S958" s="95"/>
      <c r="T958" s="95"/>
      <c r="U958" s="95"/>
      <c r="V958" s="95"/>
      <c r="W958" s="95"/>
      <c r="X958" s="95"/>
      <c r="Y958" s="95"/>
      <c r="Z958" s="95"/>
    </row>
    <row r="959" spans="1:26">
      <c r="A959" s="95"/>
      <c r="B959" s="95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5"/>
      <c r="N959" s="95"/>
      <c r="O959" s="95"/>
      <c r="P959" s="95"/>
      <c r="Q959" s="95"/>
      <c r="R959" s="95"/>
      <c r="S959" s="95"/>
      <c r="T959" s="95"/>
      <c r="U959" s="95"/>
      <c r="V959" s="95"/>
      <c r="W959" s="95"/>
      <c r="X959" s="95"/>
      <c r="Y959" s="95"/>
      <c r="Z959" s="95"/>
    </row>
    <row r="960" spans="1:26">
      <c r="A960" s="95"/>
      <c r="B960" s="95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5"/>
      <c r="N960" s="95"/>
      <c r="O960" s="95"/>
      <c r="P960" s="95"/>
      <c r="Q960" s="95"/>
      <c r="R960" s="95"/>
      <c r="S960" s="95"/>
      <c r="T960" s="95"/>
      <c r="U960" s="95"/>
      <c r="V960" s="95"/>
      <c r="W960" s="95"/>
      <c r="X960" s="95"/>
      <c r="Y960" s="95"/>
      <c r="Z960" s="95"/>
    </row>
    <row r="961" spans="1:26">
      <c r="A961" s="95"/>
      <c r="B961" s="95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5"/>
      <c r="N961" s="95"/>
      <c r="O961" s="95"/>
      <c r="P961" s="95"/>
      <c r="Q961" s="95"/>
      <c r="R961" s="95"/>
      <c r="S961" s="95"/>
      <c r="T961" s="95"/>
      <c r="U961" s="95"/>
      <c r="V961" s="95"/>
      <c r="W961" s="95"/>
      <c r="X961" s="95"/>
      <c r="Y961" s="95"/>
      <c r="Z961" s="95"/>
    </row>
    <row r="962" spans="1:26">
      <c r="A962" s="95"/>
      <c r="B962" s="95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5"/>
      <c r="N962" s="95"/>
      <c r="O962" s="95"/>
      <c r="P962" s="95"/>
      <c r="Q962" s="95"/>
      <c r="R962" s="95"/>
      <c r="S962" s="95"/>
      <c r="T962" s="95"/>
      <c r="U962" s="95"/>
      <c r="V962" s="95"/>
      <c r="W962" s="95"/>
      <c r="X962" s="95"/>
      <c r="Y962" s="95"/>
      <c r="Z962" s="95"/>
    </row>
    <row r="963" spans="1:26">
      <c r="A963" s="95"/>
      <c r="B963" s="95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5"/>
      <c r="N963" s="95"/>
      <c r="O963" s="95"/>
      <c r="P963" s="95"/>
      <c r="Q963" s="95"/>
      <c r="R963" s="95"/>
      <c r="S963" s="95"/>
      <c r="T963" s="95"/>
      <c r="U963" s="95"/>
      <c r="V963" s="95"/>
      <c r="W963" s="95"/>
      <c r="X963" s="95"/>
      <c r="Y963" s="95"/>
      <c r="Z963" s="95"/>
    </row>
    <row r="964" spans="1:26">
      <c r="A964" s="95"/>
      <c r="B964" s="95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5"/>
      <c r="N964" s="95"/>
      <c r="O964" s="95"/>
      <c r="P964" s="95"/>
      <c r="Q964" s="95"/>
      <c r="R964" s="95"/>
      <c r="S964" s="95"/>
      <c r="T964" s="95"/>
      <c r="U964" s="95"/>
      <c r="V964" s="95"/>
      <c r="W964" s="95"/>
      <c r="X964" s="95"/>
      <c r="Y964" s="95"/>
      <c r="Z964" s="95"/>
    </row>
    <row r="965" spans="1:26">
      <c r="A965" s="95"/>
      <c r="B965" s="95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5"/>
      <c r="N965" s="95"/>
      <c r="O965" s="95"/>
      <c r="P965" s="95"/>
      <c r="Q965" s="95"/>
      <c r="R965" s="95"/>
      <c r="S965" s="95"/>
      <c r="T965" s="95"/>
      <c r="U965" s="95"/>
      <c r="V965" s="95"/>
      <c r="W965" s="95"/>
      <c r="X965" s="95"/>
      <c r="Y965" s="95"/>
      <c r="Z965" s="95"/>
    </row>
    <row r="966" spans="1:26">
      <c r="A966" s="95"/>
      <c r="B966" s="95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5"/>
      <c r="N966" s="95"/>
      <c r="O966" s="95"/>
      <c r="P966" s="95"/>
      <c r="Q966" s="95"/>
      <c r="R966" s="95"/>
      <c r="S966" s="95"/>
      <c r="T966" s="95"/>
      <c r="U966" s="95"/>
      <c r="V966" s="95"/>
      <c r="W966" s="95"/>
      <c r="X966" s="95"/>
      <c r="Y966" s="95"/>
      <c r="Z966" s="95"/>
    </row>
    <row r="967" spans="1:26">
      <c r="A967" s="95"/>
      <c r="B967" s="95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5"/>
      <c r="N967" s="95"/>
      <c r="O967" s="95"/>
      <c r="P967" s="95"/>
      <c r="Q967" s="95"/>
      <c r="R967" s="95"/>
      <c r="S967" s="95"/>
      <c r="T967" s="95"/>
      <c r="U967" s="95"/>
      <c r="V967" s="95"/>
      <c r="W967" s="95"/>
      <c r="X967" s="95"/>
      <c r="Y967" s="95"/>
      <c r="Z967" s="95"/>
    </row>
  </sheetData>
  <mergeCells count="4">
    <mergeCell ref="A1:L1"/>
    <mergeCell ref="A2:L2"/>
    <mergeCell ref="A3:L3"/>
    <mergeCell ref="A5:L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2"/>
  <sheetViews>
    <sheetView zoomScaleNormal="100" workbookViewId="0">
      <selection activeCell="O37" sqref="O37:O41"/>
    </sheetView>
  </sheetViews>
  <sheetFormatPr defaultColWidth="12.6328125" defaultRowHeight="12.5"/>
  <cols>
    <col min="2" max="2" width="24.36328125" customWidth="1"/>
    <col min="13" max="13" width="14.453125" customWidth="1"/>
  </cols>
  <sheetData>
    <row r="1" spans="1:26" ht="15.75" customHeight="1">
      <c r="A1" s="157" t="s">
        <v>61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5.75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5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5.75" customHeigh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5.75" customHeight="1">
      <c r="A5" s="160" t="s">
        <v>196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5.75" customHeight="1">
      <c r="A7" s="16"/>
      <c r="B7" s="16"/>
      <c r="C7" s="16"/>
      <c r="D7" s="16"/>
      <c r="E7" s="120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customHeight="1">
      <c r="A8" s="162" t="s">
        <v>197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customHeight="1">
      <c r="A9" s="119" t="s">
        <v>7</v>
      </c>
      <c r="B9" s="20" t="s">
        <v>64</v>
      </c>
      <c r="C9" s="20" t="s">
        <v>65</v>
      </c>
      <c r="D9" s="20" t="s">
        <v>66</v>
      </c>
      <c r="E9" s="121" t="s">
        <v>67</v>
      </c>
      <c r="F9" s="20" t="s">
        <v>68</v>
      </c>
      <c r="G9" s="20" t="s">
        <v>69</v>
      </c>
      <c r="H9" s="20" t="s">
        <v>70</v>
      </c>
      <c r="I9" s="20" t="s">
        <v>71</v>
      </c>
      <c r="J9" s="20" t="s">
        <v>72</v>
      </c>
      <c r="K9" s="20" t="s">
        <v>73</v>
      </c>
      <c r="L9" s="20" t="s">
        <v>74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>
      <c r="A10" s="122">
        <v>9</v>
      </c>
      <c r="B10" s="24" t="s">
        <v>198</v>
      </c>
      <c r="C10" s="8">
        <f>2142.32 *K12</f>
        <v>2258.0052800000003</v>
      </c>
      <c r="D10" s="8">
        <f t="shared" ref="D10:L10" si="0">C10*1.1</f>
        <v>2483.8058080000005</v>
      </c>
      <c r="E10" s="163">
        <f t="shared" si="0"/>
        <v>2732.1863888000007</v>
      </c>
      <c r="F10" s="8">
        <f t="shared" si="0"/>
        <v>3005.4050276800012</v>
      </c>
      <c r="G10" s="8">
        <f t="shared" si="0"/>
        <v>3305.9455304480016</v>
      </c>
      <c r="H10" s="8">
        <f t="shared" si="0"/>
        <v>3636.5400834928018</v>
      </c>
      <c r="I10" s="8">
        <f t="shared" si="0"/>
        <v>4000.1940918420823</v>
      </c>
      <c r="J10" s="8">
        <f t="shared" si="0"/>
        <v>4400.2135010262909</v>
      </c>
      <c r="K10" s="8">
        <f t="shared" si="0"/>
        <v>4840.2348511289201</v>
      </c>
      <c r="L10" s="8">
        <f t="shared" si="0"/>
        <v>5324.2583362418127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customHeight="1">
      <c r="A11" s="122">
        <v>140</v>
      </c>
      <c r="B11" s="24" t="s">
        <v>199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customHeight="1">
      <c r="A12" s="16"/>
      <c r="B12" s="46" t="s">
        <v>200</v>
      </c>
      <c r="C12" s="16"/>
      <c r="D12" s="46" t="s">
        <v>201</v>
      </c>
      <c r="E12" s="120"/>
      <c r="F12" s="16"/>
      <c r="G12" s="16"/>
      <c r="H12" s="16"/>
      <c r="I12" s="16"/>
      <c r="J12" s="46" t="s">
        <v>202</v>
      </c>
      <c r="K12" s="73">
        <v>1.054</v>
      </c>
      <c r="L12" s="123" t="s">
        <v>203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.75" customHeight="1">
      <c r="A13" s="16"/>
      <c r="B13" s="16"/>
      <c r="C13" s="16"/>
      <c r="D13" s="16"/>
      <c r="E13" s="120"/>
      <c r="F13" s="16"/>
      <c r="G13" s="16"/>
      <c r="H13" s="16"/>
      <c r="I13" s="16"/>
      <c r="J13" s="124"/>
      <c r="K13" s="124"/>
      <c r="L13" s="124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.75" customHeight="1">
      <c r="A14" s="164" t="s">
        <v>204</v>
      </c>
      <c r="B14" s="164"/>
      <c r="C14" s="164"/>
      <c r="D14" s="164"/>
      <c r="E14" s="1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.75" customHeight="1">
      <c r="A15" s="42"/>
      <c r="B15" s="165"/>
      <c r="C15" s="165"/>
      <c r="D15" s="165"/>
      <c r="E15" s="120"/>
      <c r="F15" s="42"/>
      <c r="G15" s="42"/>
      <c r="H15" s="42"/>
      <c r="I15" s="42"/>
      <c r="J15" s="42"/>
      <c r="K15" s="42"/>
      <c r="L15" s="42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.75" customHeight="1">
      <c r="A16" s="119" t="s">
        <v>7</v>
      </c>
      <c r="B16" s="20" t="s">
        <v>8</v>
      </c>
      <c r="C16" s="20" t="s">
        <v>205</v>
      </c>
      <c r="D16" s="20" t="s">
        <v>206</v>
      </c>
      <c r="E16" s="125" t="s">
        <v>207</v>
      </c>
      <c r="F16" s="20" t="s">
        <v>7</v>
      </c>
      <c r="G16" s="11" t="s">
        <v>8</v>
      </c>
      <c r="H16" s="11"/>
      <c r="I16" s="11"/>
      <c r="J16" s="11"/>
      <c r="K16" s="20" t="s">
        <v>205</v>
      </c>
      <c r="L16" s="20" t="s">
        <v>206</v>
      </c>
      <c r="M16" s="125" t="s">
        <v>208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.75" customHeight="1">
      <c r="A17" s="122">
        <v>94</v>
      </c>
      <c r="B17" s="26" t="s">
        <v>209</v>
      </c>
      <c r="C17" s="17" t="s">
        <v>210</v>
      </c>
      <c r="D17" s="126">
        <v>1159.031929</v>
      </c>
      <c r="E17" s="127">
        <f>D17*K$12</f>
        <v>1221.619653166</v>
      </c>
      <c r="F17" s="17">
        <v>115</v>
      </c>
      <c r="G17" s="166" t="s">
        <v>211</v>
      </c>
      <c r="H17" s="166"/>
      <c r="I17" s="166"/>
      <c r="J17" s="166"/>
      <c r="K17" s="17" t="s">
        <v>212</v>
      </c>
      <c r="L17" s="128">
        <v>628.98</v>
      </c>
      <c r="M17" s="129">
        <f>L17*K$12</f>
        <v>662.94492000000002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>
      <c r="A18" s="122">
        <v>92</v>
      </c>
      <c r="B18" s="26" t="s">
        <v>213</v>
      </c>
      <c r="C18" s="17" t="s">
        <v>210</v>
      </c>
      <c r="D18" s="126">
        <v>770.78354100000001</v>
      </c>
      <c r="E18" s="127">
        <f>D18*K$12</f>
        <v>812.40585221400011</v>
      </c>
      <c r="F18" s="12">
        <v>116</v>
      </c>
      <c r="G18" s="166" t="s">
        <v>214</v>
      </c>
      <c r="H18" s="166"/>
      <c r="I18" s="166"/>
      <c r="J18" s="166"/>
      <c r="K18" s="17" t="s">
        <v>212</v>
      </c>
      <c r="L18" s="128">
        <v>524.15</v>
      </c>
      <c r="M18" s="129">
        <f>L18*K$12</f>
        <v>552.45410000000004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.75" customHeight="1">
      <c r="A19" s="167">
        <v>90</v>
      </c>
      <c r="B19" s="26" t="s">
        <v>215</v>
      </c>
      <c r="C19" s="12" t="s">
        <v>210</v>
      </c>
      <c r="D19" s="126">
        <v>1558.685821</v>
      </c>
      <c r="E19" s="168">
        <f>D19*K$12</f>
        <v>1642.8548553340001</v>
      </c>
      <c r="F19" s="12"/>
      <c r="G19" s="166" t="s">
        <v>216</v>
      </c>
      <c r="H19" s="166"/>
      <c r="I19" s="166"/>
      <c r="J19" s="166"/>
      <c r="K19" s="17" t="s">
        <v>212</v>
      </c>
      <c r="L19" s="128">
        <v>524.15</v>
      </c>
      <c r="M19" s="129">
        <f>L19*K$12</f>
        <v>552.45410000000004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5.75" customHeight="1">
      <c r="A20" s="167"/>
      <c r="B20" s="26" t="s">
        <v>217</v>
      </c>
      <c r="C20" s="12"/>
      <c r="D20" s="130"/>
      <c r="E20" s="168"/>
      <c r="F20" s="17">
        <v>117</v>
      </c>
      <c r="G20" s="166" t="s">
        <v>218</v>
      </c>
      <c r="H20" s="166"/>
      <c r="I20" s="166"/>
      <c r="J20" s="166"/>
      <c r="K20" s="17"/>
      <c r="L20" s="128">
        <v>801.39390100000003</v>
      </c>
      <c r="M20" s="129">
        <f>L20*K$12</f>
        <v>844.66917165400002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3">
      <c r="A21" s="167">
        <v>89</v>
      </c>
      <c r="B21" s="26" t="s">
        <v>219</v>
      </c>
      <c r="C21" s="12" t="s">
        <v>210</v>
      </c>
      <c r="D21" s="126">
        <v>1672.8771400000001</v>
      </c>
      <c r="E21" s="168">
        <f>D21*K$12</f>
        <v>1763.2125055600002</v>
      </c>
      <c r="F21" s="16"/>
      <c r="G21" s="16"/>
      <c r="H21" s="152"/>
      <c r="I21" s="152"/>
      <c r="J21" s="15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3">
      <c r="A22" s="167"/>
      <c r="B22" s="26" t="s">
        <v>220</v>
      </c>
      <c r="C22" s="12"/>
      <c r="D22" s="130"/>
      <c r="E22" s="168"/>
      <c r="F22" s="16"/>
      <c r="G22" s="16"/>
      <c r="H22" s="152"/>
      <c r="I22" s="152"/>
      <c r="J22" s="15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3">
      <c r="A23" s="122">
        <v>93</v>
      </c>
      <c r="B23" s="26" t="s">
        <v>221</v>
      </c>
      <c r="C23" s="17" t="s">
        <v>210</v>
      </c>
      <c r="D23" s="126">
        <v>987.73970899999995</v>
      </c>
      <c r="E23" s="127">
        <f>D23*K$12</f>
        <v>1041.077653286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4.5">
      <c r="A24" s="167">
        <v>86</v>
      </c>
      <c r="B24" s="26" t="s">
        <v>222</v>
      </c>
      <c r="C24" s="12" t="s">
        <v>223</v>
      </c>
      <c r="D24" s="126">
        <v>582.37258199999997</v>
      </c>
      <c r="E24" s="168">
        <f>D24*K$12</f>
        <v>613.82070142800001</v>
      </c>
      <c r="F24" s="169" t="s">
        <v>224</v>
      </c>
      <c r="G24" s="169"/>
      <c r="H24" s="169"/>
      <c r="I24" s="169"/>
      <c r="J24" s="169"/>
      <c r="K24" s="169"/>
      <c r="L24" s="169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3">
      <c r="A25" s="167"/>
      <c r="B25" s="26" t="s">
        <v>225</v>
      </c>
      <c r="C25" s="12"/>
      <c r="D25" s="130"/>
      <c r="E25" s="168"/>
      <c r="F25" s="20" t="s">
        <v>7</v>
      </c>
      <c r="G25" s="11" t="s">
        <v>8</v>
      </c>
      <c r="H25" s="11"/>
      <c r="I25" s="11"/>
      <c r="J25" s="11"/>
      <c r="K25" s="20" t="s">
        <v>205</v>
      </c>
      <c r="L25" s="20" t="s">
        <v>206</v>
      </c>
      <c r="M25" s="131" t="s">
        <v>226</v>
      </c>
      <c r="N25" s="125" t="s">
        <v>207</v>
      </c>
      <c r="O25" s="125" t="s">
        <v>208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3">
      <c r="A26" s="167">
        <v>81</v>
      </c>
      <c r="B26" s="26" t="s">
        <v>227</v>
      </c>
      <c r="C26" s="3"/>
      <c r="D26" s="126">
        <v>2564.4772560000001</v>
      </c>
      <c r="E26" s="168">
        <f>D26*K$12</f>
        <v>2702.9590278240003</v>
      </c>
      <c r="F26" s="17">
        <v>124</v>
      </c>
      <c r="G26" s="3" t="s">
        <v>228</v>
      </c>
      <c r="H26" s="3"/>
      <c r="I26" s="3"/>
      <c r="J26" s="3"/>
      <c r="K26" s="17" t="s">
        <v>210</v>
      </c>
      <c r="L26" s="25">
        <v>1401.2844</v>
      </c>
      <c r="M26" s="132">
        <f t="shared" ref="M26:M32" si="1">L26*$L$33</f>
        <v>1466.02373928</v>
      </c>
      <c r="N26" s="133">
        <f t="shared" ref="N26:N32" si="2">M26*N$33</f>
        <v>1536.832685887224</v>
      </c>
      <c r="O26" s="174">
        <f>N26*O33</f>
        <v>1619.8216509251342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3">
      <c r="A27" s="167"/>
      <c r="B27" s="26" t="s">
        <v>229</v>
      </c>
      <c r="C27" s="3"/>
      <c r="D27" s="134"/>
      <c r="E27" s="168"/>
      <c r="F27" s="17">
        <v>125</v>
      </c>
      <c r="G27" s="3" t="s">
        <v>230</v>
      </c>
      <c r="H27" s="3"/>
      <c r="I27" s="3"/>
      <c r="J27" s="3"/>
      <c r="K27" s="17" t="s">
        <v>210</v>
      </c>
      <c r="L27" s="25">
        <v>1428.2501999999999</v>
      </c>
      <c r="M27" s="132">
        <f t="shared" si="1"/>
        <v>1494.23535924</v>
      </c>
      <c r="N27" s="133">
        <f t="shared" si="2"/>
        <v>1566.4069270912919</v>
      </c>
      <c r="O27" s="174">
        <f>N27*O33</f>
        <v>1650.9929011542217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3">
      <c r="A28" s="167"/>
      <c r="B28" s="26" t="s">
        <v>231</v>
      </c>
      <c r="C28" s="3"/>
      <c r="D28" s="130"/>
      <c r="E28" s="168"/>
      <c r="F28" s="17">
        <v>126</v>
      </c>
      <c r="G28" s="3" t="s">
        <v>232</v>
      </c>
      <c r="H28" s="3"/>
      <c r="I28" s="3"/>
      <c r="J28" s="3"/>
      <c r="K28" s="17" t="s">
        <v>210</v>
      </c>
      <c r="L28" s="25">
        <v>1642.4962499999999</v>
      </c>
      <c r="M28" s="132">
        <f t="shared" si="1"/>
        <v>1718.3795767499998</v>
      </c>
      <c r="N28" s="133">
        <f t="shared" si="2"/>
        <v>1801.3773103070248</v>
      </c>
      <c r="O28" s="174">
        <f>N28*O33</f>
        <v>1898.6516850636042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3">
      <c r="A29" s="122">
        <v>84</v>
      </c>
      <c r="B29" s="26" t="s">
        <v>233</v>
      </c>
      <c r="C29" s="17" t="s">
        <v>234</v>
      </c>
      <c r="D29" s="126">
        <v>1256.083543</v>
      </c>
      <c r="E29" s="127">
        <f>D29*K$12</f>
        <v>1323.9120543220001</v>
      </c>
      <c r="F29" s="17">
        <v>127</v>
      </c>
      <c r="G29" s="3" t="s">
        <v>235</v>
      </c>
      <c r="H29" s="3"/>
      <c r="I29" s="3"/>
      <c r="J29" s="3"/>
      <c r="K29" s="17" t="s">
        <v>210</v>
      </c>
      <c r="L29" s="25">
        <v>2163.5688</v>
      </c>
      <c r="M29" s="132">
        <f t="shared" si="1"/>
        <v>2263.52567856</v>
      </c>
      <c r="N29" s="133">
        <f t="shared" si="2"/>
        <v>2372.8539688344481</v>
      </c>
      <c r="O29" s="174">
        <f>N29*O33</f>
        <v>2500.9880831515084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3">
      <c r="A30" s="167">
        <v>88</v>
      </c>
      <c r="B30" s="26" t="s">
        <v>236</v>
      </c>
      <c r="C30" s="12" t="s">
        <v>210</v>
      </c>
      <c r="D30" s="126">
        <v>1901.2597780000001</v>
      </c>
      <c r="E30" s="168">
        <f>D30*K$12</f>
        <v>2003.9278060120002</v>
      </c>
      <c r="F30" s="17">
        <v>128</v>
      </c>
      <c r="G30" s="3" t="s">
        <v>237</v>
      </c>
      <c r="H30" s="3"/>
      <c r="I30" s="3"/>
      <c r="J30" s="3"/>
      <c r="K30" s="17" t="s">
        <v>210</v>
      </c>
      <c r="L30" s="25">
        <v>3595.44</v>
      </c>
      <c r="M30" s="132">
        <f t="shared" si="1"/>
        <v>3761.5493280000001</v>
      </c>
      <c r="N30" s="133">
        <f t="shared" si="2"/>
        <v>3943.2321605423999</v>
      </c>
      <c r="O30" s="174">
        <f>N30*O33</f>
        <v>4156.16669721169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3">
      <c r="A31" s="167"/>
      <c r="B31" s="26" t="s">
        <v>238</v>
      </c>
      <c r="C31" s="12"/>
      <c r="D31" s="134"/>
      <c r="E31" s="168"/>
      <c r="F31" s="17">
        <v>129</v>
      </c>
      <c r="G31" s="3" t="s">
        <v>239</v>
      </c>
      <c r="H31" s="3"/>
      <c r="I31" s="3"/>
      <c r="J31" s="3"/>
      <c r="K31" s="17" t="s">
        <v>210</v>
      </c>
      <c r="L31" s="25">
        <v>9545.1583499999997</v>
      </c>
      <c r="M31" s="132">
        <f t="shared" si="1"/>
        <v>9986.1446657699998</v>
      </c>
      <c r="N31" s="133">
        <f t="shared" si="2"/>
        <v>10468.475453126692</v>
      </c>
      <c r="O31" s="174">
        <f>N31*O33</f>
        <v>11033.773127595534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3">
      <c r="A32" s="167"/>
      <c r="B32" s="26" t="s">
        <v>240</v>
      </c>
      <c r="C32" s="12"/>
      <c r="D32" s="130"/>
      <c r="E32" s="168"/>
      <c r="F32" s="17">
        <v>130</v>
      </c>
      <c r="G32" s="3" t="s">
        <v>241</v>
      </c>
      <c r="H32" s="3"/>
      <c r="I32" s="3"/>
      <c r="J32" s="3"/>
      <c r="K32" s="17" t="s">
        <v>210</v>
      </c>
      <c r="L32" s="25">
        <v>1855.9967999999999</v>
      </c>
      <c r="M32" s="132">
        <f t="shared" si="1"/>
        <v>1941.74385216</v>
      </c>
      <c r="N32" s="133">
        <f t="shared" si="2"/>
        <v>2035.5300802193281</v>
      </c>
      <c r="O32" s="174">
        <f>N32*O33</f>
        <v>2145.4487045511719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3">
      <c r="A33" s="167">
        <v>85</v>
      </c>
      <c r="B33" s="26" t="s">
        <v>242</v>
      </c>
      <c r="C33" s="12" t="s">
        <v>223</v>
      </c>
      <c r="D33" s="126">
        <v>1361.406244</v>
      </c>
      <c r="E33" s="168">
        <f>D33*K$12</f>
        <v>1434.9221811760001</v>
      </c>
      <c r="F33" s="16" t="s">
        <v>243</v>
      </c>
      <c r="G33" s="16" t="s">
        <v>201</v>
      </c>
      <c r="H33" s="16"/>
      <c r="I33" s="16"/>
      <c r="J33" s="16"/>
      <c r="K33" s="16" t="s">
        <v>202</v>
      </c>
      <c r="L33" s="135">
        <v>1.0462</v>
      </c>
      <c r="M33" s="16"/>
      <c r="N33" s="33">
        <v>1.0483</v>
      </c>
      <c r="O33" s="33">
        <v>1.054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3">
      <c r="A34" s="167"/>
      <c r="B34" s="26" t="s">
        <v>244</v>
      </c>
      <c r="C34" s="12"/>
      <c r="D34" s="130"/>
      <c r="E34" s="168"/>
      <c r="F34" s="16"/>
      <c r="G34" s="16"/>
      <c r="H34" s="152"/>
      <c r="I34" s="152"/>
      <c r="J34" s="152"/>
      <c r="K34" s="16"/>
      <c r="L34" s="124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3">
      <c r="A35" s="167"/>
      <c r="B35" s="26" t="s">
        <v>245</v>
      </c>
      <c r="C35" s="17" t="s">
        <v>223</v>
      </c>
      <c r="D35" s="126">
        <v>1361.406244</v>
      </c>
      <c r="E35" s="127">
        <f t="shared" ref="E35:E43" si="3">D35*K$12</f>
        <v>1434.9221811760001</v>
      </c>
      <c r="F35" s="42"/>
      <c r="G35" s="42"/>
      <c r="H35" s="42"/>
      <c r="I35" s="42"/>
      <c r="J35" s="42"/>
      <c r="K35" s="42"/>
      <c r="L35" s="42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4.5">
      <c r="A36" s="122">
        <v>83</v>
      </c>
      <c r="B36" s="26" t="s">
        <v>246</v>
      </c>
      <c r="C36" s="17" t="s">
        <v>247</v>
      </c>
      <c r="D36" s="126">
        <v>256.92784699999999</v>
      </c>
      <c r="E36" s="127">
        <f t="shared" si="3"/>
        <v>270.80195073800002</v>
      </c>
      <c r="F36" s="170" t="s">
        <v>42</v>
      </c>
      <c r="G36" s="170"/>
      <c r="H36" s="170"/>
      <c r="I36" s="170"/>
      <c r="J36" s="170"/>
      <c r="K36" s="170" t="s">
        <v>43</v>
      </c>
      <c r="L36" s="170"/>
      <c r="M36" s="131" t="s">
        <v>248</v>
      </c>
      <c r="N36" s="125" t="s">
        <v>207</v>
      </c>
      <c r="O36" s="125" t="s">
        <v>208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4.5">
      <c r="A37" s="122">
        <v>82</v>
      </c>
      <c r="B37" s="26" t="s">
        <v>249</v>
      </c>
      <c r="C37" s="17" t="s">
        <v>234</v>
      </c>
      <c r="D37" s="126">
        <v>513.85569399999997</v>
      </c>
      <c r="E37" s="127">
        <f t="shared" si="3"/>
        <v>541.60390147600003</v>
      </c>
      <c r="F37" s="171" t="s">
        <v>23</v>
      </c>
      <c r="G37" s="171"/>
      <c r="H37" s="171"/>
      <c r="I37" s="171"/>
      <c r="J37" s="171"/>
      <c r="K37" s="172">
        <v>1541.0017499999999</v>
      </c>
      <c r="L37" s="172"/>
      <c r="M37" s="132">
        <f>K37*$L$42</f>
        <v>1612.1960308499999</v>
      </c>
      <c r="N37" s="133">
        <f>M37*N$33</f>
        <v>1690.0650991400551</v>
      </c>
      <c r="O37" s="174">
        <f>N37*O42</f>
        <v>1781.328614493618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4.5">
      <c r="A38" s="122">
        <v>95</v>
      </c>
      <c r="B38" s="26" t="s">
        <v>250</v>
      </c>
      <c r="C38" s="17" t="s">
        <v>210</v>
      </c>
      <c r="D38" s="126">
        <v>1101.931028</v>
      </c>
      <c r="E38" s="127">
        <f t="shared" si="3"/>
        <v>1161.435303512</v>
      </c>
      <c r="F38" s="171" t="s">
        <v>251</v>
      </c>
      <c r="G38" s="171"/>
      <c r="H38" s="171"/>
      <c r="I38" s="171"/>
      <c r="J38" s="171"/>
      <c r="K38" s="172">
        <v>1541.0017499999999</v>
      </c>
      <c r="L38" s="172"/>
      <c r="M38" s="132">
        <f>K38*$L$42</f>
        <v>1612.1960308499999</v>
      </c>
      <c r="N38" s="133">
        <f>M38*N$33</f>
        <v>1690.0650991400551</v>
      </c>
      <c r="O38" s="174">
        <f>N38*O42</f>
        <v>1781.328614493618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4.5">
      <c r="A39" s="122">
        <v>91</v>
      </c>
      <c r="B39" s="26" t="s">
        <v>252</v>
      </c>
      <c r="C39" s="17" t="s">
        <v>210</v>
      </c>
      <c r="D39" s="126">
        <v>2015.4510969999999</v>
      </c>
      <c r="E39" s="127">
        <f t="shared" si="3"/>
        <v>2124.2854562379998</v>
      </c>
      <c r="F39" s="171" t="s">
        <v>253</v>
      </c>
      <c r="G39" s="171"/>
      <c r="H39" s="171"/>
      <c r="I39" s="171"/>
      <c r="J39" s="171"/>
      <c r="K39" s="172">
        <v>1115.6088</v>
      </c>
      <c r="L39" s="172"/>
      <c r="M39" s="132">
        <f>K39*$L$42</f>
        <v>1167.14992656</v>
      </c>
      <c r="N39" s="133">
        <f>M39*N$33</f>
        <v>1223.5232680128481</v>
      </c>
      <c r="O39" s="174">
        <f>N39*O42</f>
        <v>1289.593524485542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4.5">
      <c r="A40" s="122">
        <v>102</v>
      </c>
      <c r="B40" s="26" t="s">
        <v>254</v>
      </c>
      <c r="C40" s="17" t="s">
        <v>210</v>
      </c>
      <c r="D40" s="126">
        <v>1827.0401380000001</v>
      </c>
      <c r="E40" s="127">
        <f t="shared" si="3"/>
        <v>1925.7003054520001</v>
      </c>
      <c r="F40" s="171" t="s">
        <v>255</v>
      </c>
      <c r="G40" s="171"/>
      <c r="H40" s="171"/>
      <c r="I40" s="171"/>
      <c r="J40" s="171"/>
      <c r="K40" s="172">
        <v>818.15430000000003</v>
      </c>
      <c r="L40" s="172"/>
      <c r="M40" s="132">
        <f>K40*$L$42</f>
        <v>855.95302866000009</v>
      </c>
      <c r="N40" s="133">
        <f>M40*N$33</f>
        <v>897.29555994427812</v>
      </c>
      <c r="O40" s="174">
        <f>N40*O42</f>
        <v>945.74952018126919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4.5">
      <c r="A41" s="122">
        <v>103</v>
      </c>
      <c r="B41" s="26" t="s">
        <v>256</v>
      </c>
      <c r="C41" s="17" t="s">
        <v>210</v>
      </c>
      <c r="D41" s="126">
        <v>1712.848819</v>
      </c>
      <c r="E41" s="127">
        <f t="shared" si="3"/>
        <v>1805.342655226</v>
      </c>
      <c r="F41" s="171" t="s">
        <v>257</v>
      </c>
      <c r="G41" s="171"/>
      <c r="H41" s="171"/>
      <c r="I41" s="171"/>
      <c r="J41" s="171"/>
      <c r="K41" s="172">
        <v>902.96024999999997</v>
      </c>
      <c r="L41" s="172"/>
      <c r="M41" s="132">
        <f>K41*$L$42</f>
        <v>944.67701354999997</v>
      </c>
      <c r="N41" s="133">
        <f>M41*N$33</f>
        <v>990.304913304465</v>
      </c>
      <c r="O41" s="174">
        <f>N41*O42</f>
        <v>1043.7813786229062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3">
      <c r="A42" s="122">
        <v>104</v>
      </c>
      <c r="B42" s="26" t="s">
        <v>258</v>
      </c>
      <c r="C42" s="17" t="s">
        <v>210</v>
      </c>
      <c r="D42" s="126">
        <v>3705.7404999999999</v>
      </c>
      <c r="E42" s="127">
        <f t="shared" si="3"/>
        <v>3905.8504870000002</v>
      </c>
      <c r="F42" s="16" t="s">
        <v>243</v>
      </c>
      <c r="G42" s="16" t="s">
        <v>201</v>
      </c>
      <c r="H42" s="16"/>
      <c r="I42" s="16"/>
      <c r="J42" s="16"/>
      <c r="K42" s="16" t="s">
        <v>202</v>
      </c>
      <c r="L42" s="135">
        <v>1.0462</v>
      </c>
      <c r="M42" s="16"/>
      <c r="N42" s="33">
        <v>1.0483</v>
      </c>
      <c r="O42" s="33">
        <v>1.054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3">
      <c r="A43" s="122">
        <v>108</v>
      </c>
      <c r="B43" s="26" t="s">
        <v>259</v>
      </c>
      <c r="C43" s="17" t="s">
        <v>234</v>
      </c>
      <c r="D43" s="126">
        <v>526.487709</v>
      </c>
      <c r="E43" s="127">
        <f t="shared" si="3"/>
        <v>554.91804528600005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3">
      <c r="A44" s="173" t="s">
        <v>260</v>
      </c>
      <c r="B44" s="173"/>
      <c r="C44" s="173"/>
      <c r="D44" s="173"/>
      <c r="E44" s="173"/>
      <c r="F44" s="16"/>
      <c r="G44" s="16"/>
      <c r="H44" s="16"/>
      <c r="I44" s="16"/>
      <c r="J44" s="16"/>
      <c r="K44" s="16"/>
      <c r="L44" s="16"/>
      <c r="M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3">
      <c r="A45" s="16"/>
      <c r="B45" s="16"/>
      <c r="C45" s="16"/>
      <c r="D45" s="16"/>
      <c r="E45" s="120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3">
      <c r="A46" s="16"/>
      <c r="B46" s="16"/>
      <c r="C46" s="16"/>
      <c r="D46" s="16"/>
      <c r="E46" s="120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3">
      <c r="A47" s="16"/>
      <c r="B47" s="16"/>
      <c r="C47" s="16"/>
      <c r="D47" s="16"/>
      <c r="E47" s="120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3">
      <c r="A48" s="16"/>
      <c r="B48" s="16"/>
      <c r="C48" s="16"/>
      <c r="D48" s="16"/>
      <c r="E48" s="120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3">
      <c r="A49" s="16"/>
      <c r="B49" s="16"/>
      <c r="C49" s="16"/>
      <c r="D49" s="16"/>
      <c r="E49" s="120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3">
      <c r="A50" s="16"/>
      <c r="B50" s="16"/>
      <c r="C50" s="16"/>
      <c r="D50" s="16"/>
      <c r="E50" s="120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3">
      <c r="A51" s="16"/>
      <c r="B51" s="16"/>
      <c r="C51" s="16"/>
      <c r="D51" s="16"/>
      <c r="E51" s="120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3">
      <c r="A52" s="16"/>
      <c r="B52" s="16"/>
      <c r="C52" s="16"/>
      <c r="D52" s="16"/>
      <c r="E52" s="120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3">
      <c r="A53" s="16"/>
      <c r="B53" s="16"/>
      <c r="C53" s="16"/>
      <c r="D53" s="16"/>
      <c r="E53" s="120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3">
      <c r="A54" s="16"/>
      <c r="B54" s="16"/>
      <c r="C54" s="16"/>
      <c r="D54" s="16"/>
      <c r="E54" s="120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3">
      <c r="A55" s="16"/>
      <c r="B55" s="16"/>
      <c r="C55" s="16"/>
      <c r="D55" s="16"/>
      <c r="E55" s="120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3">
      <c r="A56" s="16"/>
      <c r="B56" s="16"/>
      <c r="C56" s="16"/>
      <c r="D56" s="16"/>
      <c r="E56" s="120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3">
      <c r="A57" s="16"/>
      <c r="B57" s="16"/>
      <c r="C57" s="16"/>
      <c r="D57" s="16"/>
      <c r="E57" s="120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3">
      <c r="A58" s="16"/>
      <c r="B58" s="16"/>
      <c r="C58" s="16"/>
      <c r="D58" s="16"/>
      <c r="E58" s="120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3">
      <c r="A59" s="16"/>
      <c r="B59" s="16"/>
      <c r="C59" s="16"/>
      <c r="D59" s="16"/>
      <c r="E59" s="120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3">
      <c r="A60" s="16"/>
      <c r="B60" s="16"/>
      <c r="C60" s="16"/>
      <c r="D60" s="16"/>
      <c r="E60" s="120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3">
      <c r="A61" s="16"/>
      <c r="B61" s="16"/>
      <c r="C61" s="16"/>
      <c r="D61" s="16"/>
      <c r="E61" s="120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3">
      <c r="A62" s="16"/>
      <c r="B62" s="16"/>
      <c r="C62" s="16"/>
      <c r="D62" s="16"/>
      <c r="E62" s="120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3">
      <c r="A63" s="16"/>
      <c r="B63" s="16"/>
      <c r="C63" s="16"/>
      <c r="D63" s="16"/>
      <c r="E63" s="120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3">
      <c r="A64" s="16"/>
      <c r="B64" s="16"/>
      <c r="C64" s="16"/>
      <c r="D64" s="16"/>
      <c r="E64" s="120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3">
      <c r="A65" s="16"/>
      <c r="B65" s="16"/>
      <c r="C65" s="16"/>
      <c r="D65" s="16"/>
      <c r="E65" s="120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3">
      <c r="A66" s="16"/>
      <c r="B66" s="16"/>
      <c r="C66" s="16"/>
      <c r="D66" s="16"/>
      <c r="E66" s="120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3">
      <c r="A67" s="16"/>
      <c r="B67" s="16"/>
      <c r="C67" s="16"/>
      <c r="D67" s="16"/>
      <c r="E67" s="120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3">
      <c r="A68" s="16"/>
      <c r="B68" s="16"/>
      <c r="C68" s="16"/>
      <c r="D68" s="16"/>
      <c r="E68" s="120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3">
      <c r="A69" s="16"/>
      <c r="B69" s="16"/>
      <c r="C69" s="16"/>
      <c r="D69" s="16"/>
      <c r="E69" s="120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3">
      <c r="A70" s="16"/>
      <c r="B70" s="16"/>
      <c r="C70" s="16"/>
      <c r="D70" s="16"/>
      <c r="E70" s="120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3">
      <c r="A71" s="16"/>
      <c r="B71" s="16"/>
      <c r="C71" s="16"/>
      <c r="D71" s="16"/>
      <c r="E71" s="120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3">
      <c r="A72" s="16"/>
      <c r="B72" s="16"/>
      <c r="C72" s="16"/>
      <c r="D72" s="16"/>
      <c r="E72" s="120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3">
      <c r="A73" s="16"/>
      <c r="B73" s="16"/>
      <c r="C73" s="16"/>
      <c r="D73" s="16"/>
      <c r="E73" s="120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3">
      <c r="A74" s="16"/>
      <c r="B74" s="16"/>
      <c r="C74" s="16"/>
      <c r="D74" s="16"/>
      <c r="E74" s="120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3">
      <c r="A75" s="16"/>
      <c r="B75" s="16"/>
      <c r="C75" s="16"/>
      <c r="D75" s="16"/>
      <c r="E75" s="120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3">
      <c r="A76" s="16"/>
      <c r="B76" s="16"/>
      <c r="C76" s="16"/>
      <c r="D76" s="16"/>
      <c r="E76" s="120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3">
      <c r="A77" s="16"/>
      <c r="B77" s="16"/>
      <c r="C77" s="16"/>
      <c r="D77" s="16"/>
      <c r="E77" s="120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3">
      <c r="A78" s="16"/>
      <c r="B78" s="16"/>
      <c r="C78" s="16"/>
      <c r="D78" s="16"/>
      <c r="E78" s="120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3">
      <c r="A79" s="16"/>
      <c r="B79" s="16"/>
      <c r="C79" s="16"/>
      <c r="D79" s="16"/>
      <c r="E79" s="120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3">
      <c r="A80" s="16"/>
      <c r="B80" s="16"/>
      <c r="C80" s="16"/>
      <c r="D80" s="16"/>
      <c r="E80" s="120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3">
      <c r="A81" s="16"/>
      <c r="B81" s="16"/>
      <c r="C81" s="16"/>
      <c r="D81" s="16"/>
      <c r="E81" s="120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3">
      <c r="A82" s="16"/>
      <c r="B82" s="16"/>
      <c r="C82" s="16"/>
      <c r="D82" s="16"/>
      <c r="E82" s="120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3">
      <c r="A83" s="16"/>
      <c r="B83" s="16"/>
      <c r="C83" s="16"/>
      <c r="D83" s="16"/>
      <c r="E83" s="120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3">
      <c r="A84" s="16"/>
      <c r="B84" s="16"/>
      <c r="C84" s="16"/>
      <c r="D84" s="16"/>
      <c r="E84" s="120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3">
      <c r="A85" s="16"/>
      <c r="B85" s="16"/>
      <c r="C85" s="16"/>
      <c r="D85" s="16"/>
      <c r="E85" s="120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3">
      <c r="A86" s="16"/>
      <c r="B86" s="16"/>
      <c r="C86" s="16"/>
      <c r="D86" s="16"/>
      <c r="E86" s="120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3">
      <c r="A87" s="16"/>
      <c r="B87" s="16"/>
      <c r="C87" s="16"/>
      <c r="D87" s="16"/>
      <c r="E87" s="120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3">
      <c r="A88" s="16"/>
      <c r="B88" s="16"/>
      <c r="C88" s="16"/>
      <c r="D88" s="16"/>
      <c r="E88" s="120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3">
      <c r="A89" s="16"/>
      <c r="B89" s="16"/>
      <c r="C89" s="16"/>
      <c r="D89" s="16"/>
      <c r="E89" s="120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3">
      <c r="A90" s="16"/>
      <c r="B90" s="16"/>
      <c r="C90" s="16"/>
      <c r="D90" s="16"/>
      <c r="E90" s="120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3">
      <c r="A91" s="16"/>
      <c r="B91" s="16"/>
      <c r="C91" s="16"/>
      <c r="D91" s="16"/>
      <c r="E91" s="120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3">
      <c r="A92" s="16"/>
      <c r="B92" s="16"/>
      <c r="C92" s="16"/>
      <c r="D92" s="16"/>
      <c r="E92" s="120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3">
      <c r="A93" s="16"/>
      <c r="B93" s="16"/>
      <c r="C93" s="16"/>
      <c r="D93" s="16"/>
      <c r="E93" s="120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3">
      <c r="A94" s="16"/>
      <c r="B94" s="16"/>
      <c r="C94" s="16"/>
      <c r="D94" s="16"/>
      <c r="E94" s="120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3">
      <c r="A95" s="16"/>
      <c r="B95" s="16"/>
      <c r="C95" s="16"/>
      <c r="D95" s="16"/>
      <c r="E95" s="120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3">
      <c r="A96" s="16"/>
      <c r="B96" s="16"/>
      <c r="C96" s="16"/>
      <c r="D96" s="16"/>
      <c r="E96" s="120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3">
      <c r="A97" s="16"/>
      <c r="B97" s="16"/>
      <c r="C97" s="16"/>
      <c r="D97" s="16"/>
      <c r="E97" s="120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3">
      <c r="A98" s="16"/>
      <c r="B98" s="16"/>
      <c r="C98" s="16"/>
      <c r="D98" s="16"/>
      <c r="E98" s="120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3">
      <c r="A99" s="16"/>
      <c r="B99" s="16"/>
      <c r="C99" s="16"/>
      <c r="D99" s="16"/>
      <c r="E99" s="120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3">
      <c r="A100" s="16"/>
      <c r="B100" s="16"/>
      <c r="C100" s="16"/>
      <c r="D100" s="16"/>
      <c r="E100" s="120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3">
      <c r="A101" s="16"/>
      <c r="B101" s="16"/>
      <c r="C101" s="16"/>
      <c r="D101" s="16"/>
      <c r="E101" s="120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3">
      <c r="A102" s="16"/>
      <c r="B102" s="16"/>
      <c r="C102" s="16"/>
      <c r="D102" s="16"/>
      <c r="E102" s="120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3">
      <c r="A103" s="16"/>
      <c r="B103" s="16"/>
      <c r="C103" s="16"/>
      <c r="D103" s="16"/>
      <c r="E103" s="120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3">
      <c r="A104" s="16"/>
      <c r="B104" s="16"/>
      <c r="C104" s="16"/>
      <c r="D104" s="16"/>
      <c r="E104" s="120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3">
      <c r="A105" s="16"/>
      <c r="B105" s="16"/>
      <c r="C105" s="16"/>
      <c r="D105" s="16"/>
      <c r="E105" s="120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3">
      <c r="A106" s="16"/>
      <c r="B106" s="16"/>
      <c r="C106" s="16"/>
      <c r="D106" s="16"/>
      <c r="E106" s="120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3">
      <c r="A107" s="16"/>
      <c r="B107" s="16"/>
      <c r="C107" s="16"/>
      <c r="D107" s="16"/>
      <c r="E107" s="120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3">
      <c r="A108" s="16"/>
      <c r="B108" s="16"/>
      <c r="C108" s="16"/>
      <c r="D108" s="16"/>
      <c r="E108" s="120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3">
      <c r="A109" s="16"/>
      <c r="B109" s="16"/>
      <c r="C109" s="16"/>
      <c r="D109" s="16"/>
      <c r="E109" s="120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3">
      <c r="A110" s="16"/>
      <c r="B110" s="16"/>
      <c r="C110" s="16"/>
      <c r="D110" s="16"/>
      <c r="E110" s="120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3">
      <c r="A111" s="16"/>
      <c r="B111" s="16"/>
      <c r="C111" s="16"/>
      <c r="D111" s="16"/>
      <c r="E111" s="120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3">
      <c r="A112" s="16"/>
      <c r="B112" s="16"/>
      <c r="C112" s="16"/>
      <c r="D112" s="16"/>
      <c r="E112" s="120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3">
      <c r="A113" s="16"/>
      <c r="B113" s="16"/>
      <c r="C113" s="16"/>
      <c r="D113" s="16"/>
      <c r="E113" s="120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3">
      <c r="A114" s="16"/>
      <c r="B114" s="16"/>
      <c r="C114" s="16"/>
      <c r="D114" s="16"/>
      <c r="E114" s="120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3">
      <c r="A115" s="16"/>
      <c r="B115" s="16"/>
      <c r="C115" s="16"/>
      <c r="D115" s="16"/>
      <c r="E115" s="120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3">
      <c r="A116" s="16"/>
      <c r="B116" s="16"/>
      <c r="C116" s="16"/>
      <c r="D116" s="16"/>
      <c r="E116" s="120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3">
      <c r="A117" s="16"/>
      <c r="B117" s="16"/>
      <c r="C117" s="16"/>
      <c r="D117" s="16"/>
      <c r="E117" s="120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3">
      <c r="A118" s="16"/>
      <c r="B118" s="16"/>
      <c r="C118" s="16"/>
      <c r="D118" s="16"/>
      <c r="E118" s="120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3">
      <c r="A119" s="16"/>
      <c r="B119" s="16"/>
      <c r="C119" s="16"/>
      <c r="D119" s="16"/>
      <c r="E119" s="120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3">
      <c r="A120" s="16"/>
      <c r="B120" s="16"/>
      <c r="C120" s="16"/>
      <c r="D120" s="16"/>
      <c r="E120" s="120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3">
      <c r="A121" s="16"/>
      <c r="B121" s="16"/>
      <c r="C121" s="16"/>
      <c r="D121" s="16"/>
      <c r="E121" s="120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3">
      <c r="A122" s="16"/>
      <c r="B122" s="16"/>
      <c r="C122" s="16"/>
      <c r="D122" s="16"/>
      <c r="E122" s="120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3">
      <c r="A123" s="16"/>
      <c r="B123" s="16"/>
      <c r="C123" s="16"/>
      <c r="D123" s="16"/>
      <c r="E123" s="120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3">
      <c r="A124" s="16"/>
      <c r="B124" s="16"/>
      <c r="C124" s="16"/>
      <c r="D124" s="16"/>
      <c r="E124" s="120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3">
      <c r="A125" s="16"/>
      <c r="B125" s="16"/>
      <c r="C125" s="16"/>
      <c r="D125" s="16"/>
      <c r="E125" s="120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3">
      <c r="A126" s="16"/>
      <c r="B126" s="16"/>
      <c r="C126" s="16"/>
      <c r="D126" s="16"/>
      <c r="E126" s="120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3">
      <c r="A127" s="16"/>
      <c r="B127" s="16"/>
      <c r="C127" s="16"/>
      <c r="D127" s="16"/>
      <c r="E127" s="120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3">
      <c r="A128" s="16"/>
      <c r="B128" s="16"/>
      <c r="C128" s="16"/>
      <c r="D128" s="16"/>
      <c r="E128" s="120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3">
      <c r="A129" s="16"/>
      <c r="B129" s="16"/>
      <c r="C129" s="16"/>
      <c r="D129" s="16"/>
      <c r="E129" s="120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3">
      <c r="A130" s="16"/>
      <c r="B130" s="16"/>
      <c r="C130" s="16"/>
      <c r="D130" s="16"/>
      <c r="E130" s="120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3">
      <c r="A131" s="16"/>
      <c r="B131" s="16"/>
      <c r="C131" s="16"/>
      <c r="D131" s="16"/>
      <c r="E131" s="120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3">
      <c r="A132" s="16"/>
      <c r="B132" s="16"/>
      <c r="C132" s="16"/>
      <c r="D132" s="16"/>
      <c r="E132" s="120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3">
      <c r="A133" s="16"/>
      <c r="B133" s="16"/>
      <c r="C133" s="16"/>
      <c r="D133" s="16"/>
      <c r="E133" s="120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3">
      <c r="A134" s="16"/>
      <c r="B134" s="16"/>
      <c r="C134" s="16"/>
      <c r="D134" s="16"/>
      <c r="E134" s="120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3">
      <c r="A135" s="16"/>
      <c r="B135" s="16"/>
      <c r="C135" s="16"/>
      <c r="D135" s="16"/>
      <c r="E135" s="120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3">
      <c r="A136" s="16"/>
      <c r="B136" s="16"/>
      <c r="C136" s="16"/>
      <c r="D136" s="16"/>
      <c r="E136" s="120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3">
      <c r="A137" s="16"/>
      <c r="B137" s="16"/>
      <c r="C137" s="16"/>
      <c r="D137" s="16"/>
      <c r="E137" s="120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3">
      <c r="A138" s="16"/>
      <c r="B138" s="16"/>
      <c r="C138" s="16"/>
      <c r="D138" s="16"/>
      <c r="E138" s="120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3">
      <c r="A139" s="16"/>
      <c r="B139" s="16"/>
      <c r="C139" s="16"/>
      <c r="D139" s="16"/>
      <c r="E139" s="120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3">
      <c r="A140" s="16"/>
      <c r="B140" s="16"/>
      <c r="C140" s="16"/>
      <c r="D140" s="16"/>
      <c r="E140" s="120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3">
      <c r="A141" s="16"/>
      <c r="B141" s="16"/>
      <c r="C141" s="16"/>
      <c r="D141" s="16"/>
      <c r="E141" s="120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3">
      <c r="A142" s="16"/>
      <c r="B142" s="16"/>
      <c r="C142" s="16"/>
      <c r="D142" s="16"/>
      <c r="E142" s="120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3">
      <c r="A143" s="16"/>
      <c r="B143" s="16"/>
      <c r="C143" s="16"/>
      <c r="D143" s="16"/>
      <c r="E143" s="120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3">
      <c r="A144" s="16"/>
      <c r="B144" s="16"/>
      <c r="C144" s="16"/>
      <c r="D144" s="16"/>
      <c r="E144" s="120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3">
      <c r="A145" s="16"/>
      <c r="B145" s="16"/>
      <c r="C145" s="16"/>
      <c r="D145" s="16"/>
      <c r="E145" s="120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3">
      <c r="A146" s="16"/>
      <c r="B146" s="16"/>
      <c r="C146" s="16"/>
      <c r="D146" s="16"/>
      <c r="E146" s="120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3">
      <c r="A147" s="16"/>
      <c r="B147" s="16"/>
      <c r="C147" s="16"/>
      <c r="D147" s="16"/>
      <c r="E147" s="120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3">
      <c r="A148" s="16"/>
      <c r="B148" s="16"/>
      <c r="C148" s="16"/>
      <c r="D148" s="16"/>
      <c r="E148" s="120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3">
      <c r="A149" s="16"/>
      <c r="B149" s="16"/>
      <c r="C149" s="16"/>
      <c r="D149" s="16"/>
      <c r="E149" s="120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3">
      <c r="A150" s="16"/>
      <c r="B150" s="16"/>
      <c r="C150" s="16"/>
      <c r="D150" s="16"/>
      <c r="E150" s="120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3">
      <c r="A151" s="16"/>
      <c r="B151" s="16"/>
      <c r="C151" s="16"/>
      <c r="D151" s="16"/>
      <c r="E151" s="120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3">
      <c r="A152" s="16"/>
      <c r="B152" s="16"/>
      <c r="C152" s="16"/>
      <c r="D152" s="16"/>
      <c r="E152" s="120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3">
      <c r="A153" s="16"/>
      <c r="B153" s="16"/>
      <c r="C153" s="16"/>
      <c r="D153" s="16"/>
      <c r="E153" s="120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3">
      <c r="A154" s="16"/>
      <c r="B154" s="16"/>
      <c r="C154" s="16"/>
      <c r="D154" s="16"/>
      <c r="E154" s="120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3">
      <c r="A155" s="16"/>
      <c r="B155" s="16"/>
      <c r="C155" s="16"/>
      <c r="D155" s="16"/>
      <c r="E155" s="120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3">
      <c r="A156" s="16"/>
      <c r="B156" s="16"/>
      <c r="C156" s="16"/>
      <c r="D156" s="16"/>
      <c r="E156" s="120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3">
      <c r="A157" s="16"/>
      <c r="B157" s="16"/>
      <c r="C157" s="16"/>
      <c r="D157" s="16"/>
      <c r="E157" s="120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3">
      <c r="A158" s="16"/>
      <c r="B158" s="16"/>
      <c r="C158" s="16"/>
      <c r="D158" s="16"/>
      <c r="E158" s="120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3">
      <c r="A159" s="16"/>
      <c r="B159" s="16"/>
      <c r="C159" s="16"/>
      <c r="D159" s="16"/>
      <c r="E159" s="120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3">
      <c r="A160" s="16"/>
      <c r="B160" s="16"/>
      <c r="C160" s="16"/>
      <c r="D160" s="16"/>
      <c r="E160" s="120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3">
      <c r="A161" s="16"/>
      <c r="B161" s="16"/>
      <c r="C161" s="16"/>
      <c r="D161" s="16"/>
      <c r="E161" s="120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3">
      <c r="A162" s="16"/>
      <c r="B162" s="16"/>
      <c r="C162" s="16"/>
      <c r="D162" s="16"/>
      <c r="E162" s="120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3">
      <c r="A163" s="16"/>
      <c r="B163" s="16"/>
      <c r="C163" s="16"/>
      <c r="D163" s="16"/>
      <c r="E163" s="120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3">
      <c r="A164" s="16"/>
      <c r="B164" s="16"/>
      <c r="C164" s="16"/>
      <c r="D164" s="16"/>
      <c r="E164" s="120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3">
      <c r="A165" s="16"/>
      <c r="B165" s="16"/>
      <c r="C165" s="16"/>
      <c r="D165" s="16"/>
      <c r="E165" s="120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3">
      <c r="A166" s="16"/>
      <c r="B166" s="16"/>
      <c r="C166" s="16"/>
      <c r="D166" s="16"/>
      <c r="E166" s="120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3">
      <c r="A167" s="16"/>
      <c r="B167" s="16"/>
      <c r="C167" s="16"/>
      <c r="D167" s="16"/>
      <c r="E167" s="120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3">
      <c r="A168" s="16"/>
      <c r="B168" s="16"/>
      <c r="C168" s="16"/>
      <c r="D168" s="16"/>
      <c r="E168" s="120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3">
      <c r="A169" s="16"/>
      <c r="B169" s="16"/>
      <c r="C169" s="16"/>
      <c r="D169" s="16"/>
      <c r="E169" s="120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3">
      <c r="A170" s="16"/>
      <c r="B170" s="16"/>
      <c r="C170" s="16"/>
      <c r="D170" s="16"/>
      <c r="E170" s="120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3">
      <c r="A171" s="16"/>
      <c r="B171" s="16"/>
      <c r="C171" s="16"/>
      <c r="D171" s="16"/>
      <c r="E171" s="120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3">
      <c r="A172" s="16"/>
      <c r="B172" s="16"/>
      <c r="C172" s="16"/>
      <c r="D172" s="16"/>
      <c r="E172" s="120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3">
      <c r="A173" s="16"/>
      <c r="B173" s="16"/>
      <c r="C173" s="16"/>
      <c r="D173" s="16"/>
      <c r="E173" s="120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3">
      <c r="A174" s="16"/>
      <c r="B174" s="16"/>
      <c r="C174" s="16"/>
      <c r="D174" s="16"/>
      <c r="E174" s="120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3">
      <c r="A175" s="16"/>
      <c r="B175" s="16"/>
      <c r="C175" s="16"/>
      <c r="D175" s="16"/>
      <c r="E175" s="120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3">
      <c r="A176" s="16"/>
      <c r="B176" s="16"/>
      <c r="C176" s="16"/>
      <c r="D176" s="16"/>
      <c r="E176" s="120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3">
      <c r="A177" s="16"/>
      <c r="B177" s="16"/>
      <c r="C177" s="16"/>
      <c r="D177" s="16"/>
      <c r="E177" s="120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3">
      <c r="A178" s="16"/>
      <c r="B178" s="16"/>
      <c r="C178" s="16"/>
      <c r="D178" s="16"/>
      <c r="E178" s="120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3">
      <c r="A179" s="16"/>
      <c r="B179" s="16"/>
      <c r="C179" s="16"/>
      <c r="D179" s="16"/>
      <c r="E179" s="120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3">
      <c r="A180" s="16"/>
      <c r="B180" s="16"/>
      <c r="C180" s="16"/>
      <c r="D180" s="16"/>
      <c r="E180" s="120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3">
      <c r="A181" s="16"/>
      <c r="B181" s="16"/>
      <c r="C181" s="16"/>
      <c r="D181" s="16"/>
      <c r="E181" s="120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3">
      <c r="A182" s="16"/>
      <c r="B182" s="16"/>
      <c r="C182" s="16"/>
      <c r="D182" s="16"/>
      <c r="E182" s="120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3">
      <c r="A183" s="16"/>
      <c r="B183" s="16"/>
      <c r="C183" s="16"/>
      <c r="D183" s="16"/>
      <c r="E183" s="120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3">
      <c r="A184" s="16"/>
      <c r="B184" s="16"/>
      <c r="C184" s="16"/>
      <c r="D184" s="16"/>
      <c r="E184" s="120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3">
      <c r="A185" s="16"/>
      <c r="B185" s="16"/>
      <c r="C185" s="16"/>
      <c r="D185" s="16"/>
      <c r="E185" s="120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3">
      <c r="A186" s="16"/>
      <c r="B186" s="16"/>
      <c r="C186" s="16"/>
      <c r="D186" s="16"/>
      <c r="E186" s="120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3">
      <c r="A187" s="16"/>
      <c r="B187" s="16"/>
      <c r="C187" s="16"/>
      <c r="D187" s="16"/>
      <c r="E187" s="120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3">
      <c r="A188" s="16"/>
      <c r="B188" s="16"/>
      <c r="C188" s="16"/>
      <c r="D188" s="16"/>
      <c r="E188" s="120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3">
      <c r="A189" s="16"/>
      <c r="B189" s="16"/>
      <c r="C189" s="16"/>
      <c r="D189" s="16"/>
      <c r="E189" s="120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3">
      <c r="A190" s="16"/>
      <c r="B190" s="16"/>
      <c r="C190" s="16"/>
      <c r="D190" s="16"/>
      <c r="E190" s="120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3">
      <c r="A191" s="16"/>
      <c r="B191" s="16"/>
      <c r="C191" s="16"/>
      <c r="D191" s="16"/>
      <c r="E191" s="120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3">
      <c r="A192" s="16"/>
      <c r="B192" s="16"/>
      <c r="C192" s="16"/>
      <c r="D192" s="16"/>
      <c r="E192" s="120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3">
      <c r="A193" s="16"/>
      <c r="B193" s="16"/>
      <c r="C193" s="16"/>
      <c r="D193" s="16"/>
      <c r="E193" s="120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3">
      <c r="A194" s="16"/>
      <c r="B194" s="16"/>
      <c r="C194" s="16"/>
      <c r="D194" s="16"/>
      <c r="E194" s="120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3">
      <c r="A195" s="16"/>
      <c r="B195" s="16"/>
      <c r="C195" s="16"/>
      <c r="D195" s="16"/>
      <c r="E195" s="120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3">
      <c r="A196" s="16"/>
      <c r="B196" s="16"/>
      <c r="C196" s="16"/>
      <c r="D196" s="16"/>
      <c r="E196" s="120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3">
      <c r="A197" s="16"/>
      <c r="B197" s="16"/>
      <c r="C197" s="16"/>
      <c r="D197" s="16"/>
      <c r="E197" s="120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3">
      <c r="A198" s="16"/>
      <c r="B198" s="16"/>
      <c r="C198" s="16"/>
      <c r="D198" s="16"/>
      <c r="E198" s="120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3">
      <c r="A199" s="16"/>
      <c r="B199" s="16"/>
      <c r="C199" s="16"/>
      <c r="D199" s="16"/>
      <c r="E199" s="120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3">
      <c r="A200" s="16"/>
      <c r="B200" s="16"/>
      <c r="C200" s="16"/>
      <c r="D200" s="16"/>
      <c r="E200" s="120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3">
      <c r="A201" s="16"/>
      <c r="B201" s="16"/>
      <c r="C201" s="16"/>
      <c r="D201" s="16"/>
      <c r="E201" s="120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3">
      <c r="A202" s="16"/>
      <c r="B202" s="16"/>
      <c r="C202" s="16"/>
      <c r="D202" s="16"/>
      <c r="E202" s="120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3">
      <c r="A203" s="16"/>
      <c r="B203" s="16"/>
      <c r="C203" s="16"/>
      <c r="D203" s="16"/>
      <c r="E203" s="120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3">
      <c r="A204" s="16"/>
      <c r="B204" s="16"/>
      <c r="C204" s="16"/>
      <c r="D204" s="16"/>
      <c r="E204" s="120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3">
      <c r="A205" s="16"/>
      <c r="B205" s="16"/>
      <c r="C205" s="16"/>
      <c r="D205" s="16"/>
      <c r="E205" s="120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3">
      <c r="A206" s="16"/>
      <c r="B206" s="16"/>
      <c r="C206" s="16"/>
      <c r="D206" s="16"/>
      <c r="E206" s="120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3">
      <c r="A207" s="16"/>
      <c r="B207" s="16"/>
      <c r="C207" s="16"/>
      <c r="D207" s="16"/>
      <c r="E207" s="120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3">
      <c r="A208" s="16"/>
      <c r="B208" s="16"/>
      <c r="C208" s="16"/>
      <c r="D208" s="16"/>
      <c r="E208" s="120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3">
      <c r="A209" s="16"/>
      <c r="B209" s="16"/>
      <c r="C209" s="16"/>
      <c r="D209" s="16"/>
      <c r="E209" s="120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3">
      <c r="A210" s="16"/>
      <c r="B210" s="16"/>
      <c r="C210" s="16"/>
      <c r="D210" s="16"/>
      <c r="E210" s="120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3">
      <c r="A211" s="16"/>
      <c r="B211" s="16"/>
      <c r="C211" s="16"/>
      <c r="D211" s="16"/>
      <c r="E211" s="120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3">
      <c r="A212" s="16"/>
      <c r="B212" s="16"/>
      <c r="C212" s="16"/>
      <c r="D212" s="16"/>
      <c r="E212" s="120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3">
      <c r="A213" s="16"/>
      <c r="B213" s="16"/>
      <c r="C213" s="16"/>
      <c r="D213" s="16"/>
      <c r="E213" s="120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3">
      <c r="A214" s="16"/>
      <c r="B214" s="16"/>
      <c r="C214" s="16"/>
      <c r="D214" s="16"/>
      <c r="E214" s="120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3">
      <c r="A215" s="16"/>
      <c r="B215" s="16"/>
      <c r="C215" s="16"/>
      <c r="D215" s="16"/>
      <c r="E215" s="120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3">
      <c r="A216" s="16"/>
      <c r="B216" s="16"/>
      <c r="C216" s="16"/>
      <c r="D216" s="16"/>
      <c r="E216" s="120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3">
      <c r="A217" s="16"/>
      <c r="B217" s="16"/>
      <c r="C217" s="16"/>
      <c r="D217" s="16"/>
      <c r="E217" s="120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3">
      <c r="A218" s="16"/>
      <c r="B218" s="16"/>
      <c r="C218" s="16"/>
      <c r="D218" s="16"/>
      <c r="E218" s="120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3">
      <c r="A219" s="16"/>
      <c r="B219" s="16"/>
      <c r="C219" s="16"/>
      <c r="D219" s="16"/>
      <c r="E219" s="120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3">
      <c r="A220" s="16"/>
      <c r="B220" s="16"/>
      <c r="C220" s="16"/>
      <c r="D220" s="16"/>
      <c r="E220" s="120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3">
      <c r="A221" s="16"/>
      <c r="B221" s="16"/>
      <c r="C221" s="16"/>
      <c r="D221" s="16"/>
      <c r="E221" s="120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3">
      <c r="A222" s="16"/>
      <c r="B222" s="16"/>
      <c r="C222" s="16"/>
      <c r="D222" s="16"/>
      <c r="E222" s="120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3">
      <c r="A223" s="16"/>
      <c r="B223" s="16"/>
      <c r="C223" s="16"/>
      <c r="D223" s="16"/>
      <c r="E223" s="120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3">
      <c r="A224" s="16"/>
      <c r="B224" s="16"/>
      <c r="C224" s="16"/>
      <c r="D224" s="16"/>
      <c r="E224" s="120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3">
      <c r="A225" s="16"/>
      <c r="B225" s="16"/>
      <c r="C225" s="16"/>
      <c r="D225" s="16"/>
      <c r="E225" s="120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3">
      <c r="A226" s="16"/>
      <c r="B226" s="16"/>
      <c r="C226" s="16"/>
      <c r="D226" s="16"/>
      <c r="E226" s="120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3">
      <c r="A227" s="16"/>
      <c r="B227" s="16"/>
      <c r="C227" s="16"/>
      <c r="D227" s="16"/>
      <c r="E227" s="120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3">
      <c r="A228" s="16"/>
      <c r="B228" s="16"/>
      <c r="C228" s="16"/>
      <c r="D228" s="16"/>
      <c r="E228" s="120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3">
      <c r="A229" s="16"/>
      <c r="B229" s="16"/>
      <c r="C229" s="16"/>
      <c r="D229" s="16"/>
      <c r="E229" s="120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3">
      <c r="A230" s="16"/>
      <c r="B230" s="16"/>
      <c r="C230" s="16"/>
      <c r="D230" s="16"/>
      <c r="E230" s="120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3">
      <c r="A231" s="16"/>
      <c r="B231" s="16"/>
      <c r="C231" s="16"/>
      <c r="D231" s="16"/>
      <c r="E231" s="120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3">
      <c r="A232" s="16"/>
      <c r="B232" s="16"/>
      <c r="C232" s="16"/>
      <c r="D232" s="16"/>
      <c r="E232" s="120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3">
      <c r="A233" s="16"/>
      <c r="B233" s="16"/>
      <c r="C233" s="16"/>
      <c r="D233" s="16"/>
      <c r="E233" s="120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3">
      <c r="A234" s="16"/>
      <c r="B234" s="16"/>
      <c r="C234" s="16"/>
      <c r="D234" s="16"/>
      <c r="E234" s="120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3">
      <c r="A235" s="16"/>
      <c r="B235" s="16"/>
      <c r="C235" s="16"/>
      <c r="D235" s="16"/>
      <c r="E235" s="120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3">
      <c r="A236" s="16"/>
      <c r="B236" s="16"/>
      <c r="C236" s="16"/>
      <c r="D236" s="16"/>
      <c r="E236" s="120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3">
      <c r="A237" s="16"/>
      <c r="B237" s="16"/>
      <c r="C237" s="16"/>
      <c r="D237" s="16"/>
      <c r="E237" s="120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3">
      <c r="A238" s="16"/>
      <c r="B238" s="16"/>
      <c r="C238" s="16"/>
      <c r="D238" s="16"/>
      <c r="E238" s="120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3">
      <c r="A239" s="16"/>
      <c r="B239" s="16"/>
      <c r="C239" s="16"/>
      <c r="D239" s="16"/>
      <c r="E239" s="120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3">
      <c r="A240" s="16"/>
      <c r="B240" s="16"/>
      <c r="C240" s="16"/>
      <c r="D240" s="16"/>
      <c r="E240" s="120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3">
      <c r="A241" s="16"/>
      <c r="B241" s="16"/>
      <c r="C241" s="16"/>
      <c r="D241" s="16"/>
      <c r="E241" s="120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3">
      <c r="A242" s="16"/>
      <c r="B242" s="16"/>
      <c r="C242" s="16"/>
      <c r="D242" s="16"/>
      <c r="E242" s="120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3">
      <c r="A243" s="16"/>
      <c r="B243" s="16"/>
      <c r="C243" s="16"/>
      <c r="D243" s="16"/>
      <c r="E243" s="120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3">
      <c r="A244" s="16"/>
      <c r="B244" s="16"/>
      <c r="C244" s="16"/>
      <c r="D244" s="16"/>
      <c r="E244" s="120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3">
      <c r="A245" s="16"/>
      <c r="B245" s="16"/>
      <c r="C245" s="16"/>
      <c r="D245" s="16"/>
      <c r="E245" s="120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3">
      <c r="A246" s="16"/>
      <c r="B246" s="16"/>
      <c r="C246" s="16"/>
      <c r="D246" s="16"/>
      <c r="E246" s="120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3">
      <c r="A247" s="16"/>
      <c r="B247" s="16"/>
      <c r="C247" s="16"/>
      <c r="D247" s="16"/>
      <c r="E247" s="120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3">
      <c r="A248" s="16"/>
      <c r="B248" s="16"/>
      <c r="C248" s="16"/>
      <c r="D248" s="16"/>
      <c r="E248" s="120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3">
      <c r="A249" s="16"/>
      <c r="B249" s="16"/>
      <c r="C249" s="16"/>
      <c r="D249" s="16"/>
      <c r="E249" s="120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3">
      <c r="A250" s="16"/>
      <c r="B250" s="16"/>
      <c r="C250" s="16"/>
      <c r="D250" s="16"/>
      <c r="E250" s="120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3">
      <c r="A251" s="16"/>
      <c r="B251" s="16"/>
      <c r="C251" s="16"/>
      <c r="D251" s="16"/>
      <c r="E251" s="120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3">
      <c r="A252" s="16"/>
      <c r="B252" s="16"/>
      <c r="C252" s="16"/>
      <c r="D252" s="16"/>
      <c r="E252" s="120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3">
      <c r="A253" s="16"/>
      <c r="B253" s="16"/>
      <c r="C253" s="16"/>
      <c r="D253" s="16"/>
      <c r="E253" s="120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3">
      <c r="A254" s="16"/>
      <c r="B254" s="16"/>
      <c r="C254" s="16"/>
      <c r="D254" s="16"/>
      <c r="E254" s="120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3">
      <c r="A255" s="16"/>
      <c r="B255" s="16"/>
      <c r="C255" s="16"/>
      <c r="D255" s="16"/>
      <c r="E255" s="120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3">
      <c r="A256" s="16"/>
      <c r="B256" s="16"/>
      <c r="C256" s="16"/>
      <c r="D256" s="16"/>
      <c r="E256" s="120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3">
      <c r="A257" s="16"/>
      <c r="B257" s="16"/>
      <c r="C257" s="16"/>
      <c r="D257" s="16"/>
      <c r="E257" s="120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3">
      <c r="A258" s="16"/>
      <c r="B258" s="16"/>
      <c r="C258" s="16"/>
      <c r="D258" s="16"/>
      <c r="E258" s="120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3">
      <c r="A259" s="16"/>
      <c r="B259" s="16"/>
      <c r="C259" s="16"/>
      <c r="D259" s="16"/>
      <c r="E259" s="120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3">
      <c r="A260" s="16"/>
      <c r="B260" s="16"/>
      <c r="C260" s="16"/>
      <c r="D260" s="16"/>
      <c r="E260" s="120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3">
      <c r="A261" s="16"/>
      <c r="B261" s="16"/>
      <c r="C261" s="16"/>
      <c r="D261" s="16"/>
      <c r="E261" s="120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3">
      <c r="A262" s="16"/>
      <c r="B262" s="16"/>
      <c r="C262" s="16"/>
      <c r="D262" s="16"/>
      <c r="E262" s="120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3">
      <c r="A263" s="16"/>
      <c r="B263" s="16"/>
      <c r="C263" s="16"/>
      <c r="D263" s="16"/>
      <c r="E263" s="120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3">
      <c r="A264" s="16"/>
      <c r="B264" s="16"/>
      <c r="C264" s="16"/>
      <c r="D264" s="16"/>
      <c r="E264" s="120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3">
      <c r="A265" s="16"/>
      <c r="B265" s="16"/>
      <c r="C265" s="16"/>
      <c r="D265" s="16"/>
      <c r="E265" s="120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3">
      <c r="A266" s="16"/>
      <c r="B266" s="16"/>
      <c r="C266" s="16"/>
      <c r="D266" s="16"/>
      <c r="E266" s="120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3">
      <c r="A267" s="16"/>
      <c r="B267" s="16"/>
      <c r="C267" s="16"/>
      <c r="D267" s="16"/>
      <c r="E267" s="120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3">
      <c r="A268" s="16"/>
      <c r="B268" s="16"/>
      <c r="C268" s="16"/>
      <c r="D268" s="16"/>
      <c r="E268" s="120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3">
      <c r="A269" s="16"/>
      <c r="B269" s="16"/>
      <c r="C269" s="16"/>
      <c r="D269" s="16"/>
      <c r="E269" s="120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3">
      <c r="A270" s="16"/>
      <c r="B270" s="16"/>
      <c r="C270" s="16"/>
      <c r="D270" s="16"/>
      <c r="E270" s="120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3">
      <c r="A271" s="16"/>
      <c r="B271" s="16"/>
      <c r="C271" s="16"/>
      <c r="D271" s="16"/>
      <c r="E271" s="120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3">
      <c r="A272" s="16"/>
      <c r="B272" s="16"/>
      <c r="C272" s="16"/>
      <c r="D272" s="16"/>
      <c r="E272" s="120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3">
      <c r="A273" s="16"/>
      <c r="B273" s="16"/>
      <c r="C273" s="16"/>
      <c r="D273" s="16"/>
      <c r="E273" s="120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3">
      <c r="A274" s="16"/>
      <c r="B274" s="16"/>
      <c r="C274" s="16"/>
      <c r="D274" s="16"/>
      <c r="E274" s="120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3">
      <c r="A275" s="16"/>
      <c r="B275" s="16"/>
      <c r="C275" s="16"/>
      <c r="D275" s="16"/>
      <c r="E275" s="120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3">
      <c r="A276" s="16"/>
      <c r="B276" s="16"/>
      <c r="C276" s="16"/>
      <c r="D276" s="16"/>
      <c r="E276" s="120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3">
      <c r="A277" s="16"/>
      <c r="B277" s="16"/>
      <c r="C277" s="16"/>
      <c r="D277" s="16"/>
      <c r="E277" s="120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3">
      <c r="A278" s="16"/>
      <c r="B278" s="16"/>
      <c r="C278" s="16"/>
      <c r="D278" s="16"/>
      <c r="E278" s="120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3">
      <c r="A279" s="16"/>
      <c r="B279" s="16"/>
      <c r="C279" s="16"/>
      <c r="D279" s="16"/>
      <c r="E279" s="120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3">
      <c r="A280" s="16"/>
      <c r="B280" s="16"/>
      <c r="C280" s="16"/>
      <c r="D280" s="16"/>
      <c r="E280" s="120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3">
      <c r="A281" s="16"/>
      <c r="B281" s="16"/>
      <c r="C281" s="16"/>
      <c r="D281" s="16"/>
      <c r="E281" s="120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3">
      <c r="A282" s="16"/>
      <c r="B282" s="16"/>
      <c r="C282" s="16"/>
      <c r="D282" s="16"/>
      <c r="E282" s="120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3">
      <c r="A283" s="16"/>
      <c r="B283" s="16"/>
      <c r="C283" s="16"/>
      <c r="D283" s="16"/>
      <c r="E283" s="120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3">
      <c r="A284" s="16"/>
      <c r="B284" s="16"/>
      <c r="C284" s="16"/>
      <c r="D284" s="16"/>
      <c r="E284" s="120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3">
      <c r="A285" s="16"/>
      <c r="B285" s="16"/>
      <c r="C285" s="16"/>
      <c r="D285" s="16"/>
      <c r="E285" s="120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3">
      <c r="A286" s="16"/>
      <c r="B286" s="16"/>
      <c r="C286" s="16"/>
      <c r="D286" s="16"/>
      <c r="E286" s="120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3">
      <c r="A287" s="16"/>
      <c r="B287" s="16"/>
      <c r="C287" s="16"/>
      <c r="D287" s="16"/>
      <c r="E287" s="120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3">
      <c r="A288" s="16"/>
      <c r="B288" s="16"/>
      <c r="C288" s="16"/>
      <c r="D288" s="16"/>
      <c r="E288" s="120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3">
      <c r="A289" s="16"/>
      <c r="B289" s="16"/>
      <c r="C289" s="16"/>
      <c r="D289" s="16"/>
      <c r="E289" s="120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3">
      <c r="A290" s="16"/>
      <c r="B290" s="16"/>
      <c r="C290" s="16"/>
      <c r="D290" s="16"/>
      <c r="E290" s="120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3">
      <c r="A291" s="16"/>
      <c r="B291" s="16"/>
      <c r="C291" s="16"/>
      <c r="D291" s="16"/>
      <c r="E291" s="120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3">
      <c r="A292" s="16"/>
      <c r="B292" s="16"/>
      <c r="C292" s="16"/>
      <c r="D292" s="16"/>
      <c r="E292" s="120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3">
      <c r="A293" s="16"/>
      <c r="B293" s="16"/>
      <c r="C293" s="16"/>
      <c r="D293" s="16"/>
      <c r="E293" s="120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3">
      <c r="A294" s="16"/>
      <c r="B294" s="16"/>
      <c r="C294" s="16"/>
      <c r="D294" s="16"/>
      <c r="E294" s="120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3">
      <c r="A295" s="16"/>
      <c r="B295" s="16"/>
      <c r="C295" s="16"/>
      <c r="D295" s="16"/>
      <c r="E295" s="120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3">
      <c r="A296" s="16"/>
      <c r="B296" s="16"/>
      <c r="C296" s="16"/>
      <c r="D296" s="16"/>
      <c r="E296" s="120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3">
      <c r="A297" s="16"/>
      <c r="B297" s="16"/>
      <c r="C297" s="16"/>
      <c r="D297" s="16"/>
      <c r="E297" s="120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3">
      <c r="A298" s="16"/>
      <c r="B298" s="16"/>
      <c r="C298" s="16"/>
      <c r="D298" s="16"/>
      <c r="E298" s="120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3">
      <c r="A299" s="16"/>
      <c r="B299" s="16"/>
      <c r="C299" s="16"/>
      <c r="D299" s="16"/>
      <c r="E299" s="120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3">
      <c r="A300" s="16"/>
      <c r="B300" s="16"/>
      <c r="C300" s="16"/>
      <c r="D300" s="16"/>
      <c r="E300" s="120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3">
      <c r="A301" s="16"/>
      <c r="B301" s="16"/>
      <c r="C301" s="16"/>
      <c r="D301" s="16"/>
      <c r="E301" s="120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3">
      <c r="A302" s="16"/>
      <c r="B302" s="16"/>
      <c r="C302" s="16"/>
      <c r="D302" s="16"/>
      <c r="E302" s="120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3">
      <c r="A303" s="16"/>
      <c r="B303" s="16"/>
      <c r="C303" s="16"/>
      <c r="D303" s="16"/>
      <c r="E303" s="120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3">
      <c r="A304" s="16"/>
      <c r="B304" s="16"/>
      <c r="C304" s="16"/>
      <c r="D304" s="16"/>
      <c r="E304" s="120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3">
      <c r="A305" s="16"/>
      <c r="B305" s="16"/>
      <c r="C305" s="16"/>
      <c r="D305" s="16"/>
      <c r="E305" s="120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3">
      <c r="A306" s="16"/>
      <c r="B306" s="16"/>
      <c r="C306" s="16"/>
      <c r="D306" s="16"/>
      <c r="E306" s="120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3">
      <c r="A307" s="16"/>
      <c r="B307" s="16"/>
      <c r="C307" s="16"/>
      <c r="D307" s="16"/>
      <c r="E307" s="120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3">
      <c r="A308" s="16"/>
      <c r="B308" s="16"/>
      <c r="C308" s="16"/>
      <c r="D308" s="16"/>
      <c r="E308" s="120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3">
      <c r="A309" s="16"/>
      <c r="B309" s="16"/>
      <c r="C309" s="16"/>
      <c r="D309" s="16"/>
      <c r="E309" s="120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3">
      <c r="A310" s="16"/>
      <c r="B310" s="16"/>
      <c r="C310" s="16"/>
      <c r="D310" s="16"/>
      <c r="E310" s="120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3">
      <c r="A311" s="16"/>
      <c r="B311" s="16"/>
      <c r="C311" s="16"/>
      <c r="D311" s="16"/>
      <c r="E311" s="120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3">
      <c r="A312" s="16"/>
      <c r="B312" s="16"/>
      <c r="C312" s="16"/>
      <c r="D312" s="16"/>
      <c r="E312" s="120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3">
      <c r="A313" s="16"/>
      <c r="B313" s="16"/>
      <c r="C313" s="16"/>
      <c r="D313" s="16"/>
      <c r="E313" s="120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3">
      <c r="A314" s="16"/>
      <c r="B314" s="16"/>
      <c r="C314" s="16"/>
      <c r="D314" s="16"/>
      <c r="E314" s="120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3">
      <c r="A315" s="16"/>
      <c r="B315" s="16"/>
      <c r="C315" s="16"/>
      <c r="D315" s="16"/>
      <c r="E315" s="120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3">
      <c r="A316" s="16"/>
      <c r="B316" s="16"/>
      <c r="C316" s="16"/>
      <c r="D316" s="16"/>
      <c r="E316" s="120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3">
      <c r="A317" s="16"/>
      <c r="B317" s="16"/>
      <c r="C317" s="16"/>
      <c r="D317" s="16"/>
      <c r="E317" s="120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3">
      <c r="A318" s="16"/>
      <c r="B318" s="16"/>
      <c r="C318" s="16"/>
      <c r="D318" s="16"/>
      <c r="E318" s="120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3">
      <c r="A319" s="16"/>
      <c r="B319" s="16"/>
      <c r="C319" s="16"/>
      <c r="D319" s="16"/>
      <c r="E319" s="120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3">
      <c r="A320" s="16"/>
      <c r="B320" s="16"/>
      <c r="C320" s="16"/>
      <c r="D320" s="16"/>
      <c r="E320" s="120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3">
      <c r="A321" s="16"/>
      <c r="B321" s="16"/>
      <c r="C321" s="16"/>
      <c r="D321" s="16"/>
      <c r="E321" s="120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3">
      <c r="A322" s="16"/>
      <c r="B322" s="16"/>
      <c r="C322" s="16"/>
      <c r="D322" s="16"/>
      <c r="E322" s="120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3">
      <c r="A323" s="16"/>
      <c r="B323" s="16"/>
      <c r="C323" s="16"/>
      <c r="D323" s="16"/>
      <c r="E323" s="120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3">
      <c r="A324" s="16"/>
      <c r="B324" s="16"/>
      <c r="C324" s="16"/>
      <c r="D324" s="16"/>
      <c r="E324" s="120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3">
      <c r="A325" s="16"/>
      <c r="B325" s="16"/>
      <c r="C325" s="16"/>
      <c r="D325" s="16"/>
      <c r="E325" s="120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3">
      <c r="A326" s="16"/>
      <c r="B326" s="16"/>
      <c r="C326" s="16"/>
      <c r="D326" s="16"/>
      <c r="E326" s="120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3">
      <c r="A327" s="16"/>
      <c r="B327" s="16"/>
      <c r="C327" s="16"/>
      <c r="D327" s="16"/>
      <c r="E327" s="120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3">
      <c r="A328" s="16"/>
      <c r="B328" s="16"/>
      <c r="C328" s="16"/>
      <c r="D328" s="16"/>
      <c r="E328" s="120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3">
      <c r="A329" s="16"/>
      <c r="B329" s="16"/>
      <c r="C329" s="16"/>
      <c r="D329" s="16"/>
      <c r="E329" s="120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3">
      <c r="A330" s="16"/>
      <c r="B330" s="16"/>
      <c r="C330" s="16"/>
      <c r="D330" s="16"/>
      <c r="E330" s="120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3">
      <c r="A331" s="16"/>
      <c r="B331" s="16"/>
      <c r="C331" s="16"/>
      <c r="D331" s="16"/>
      <c r="E331" s="120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3">
      <c r="A332" s="16"/>
      <c r="B332" s="16"/>
      <c r="C332" s="16"/>
      <c r="D332" s="16"/>
      <c r="E332" s="120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3">
      <c r="A333" s="16"/>
      <c r="B333" s="16"/>
      <c r="C333" s="16"/>
      <c r="D333" s="16"/>
      <c r="E333" s="120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3">
      <c r="A334" s="16"/>
      <c r="B334" s="16"/>
      <c r="C334" s="16"/>
      <c r="D334" s="16"/>
      <c r="E334" s="120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3">
      <c r="A335" s="16"/>
      <c r="B335" s="16"/>
      <c r="C335" s="16"/>
      <c r="D335" s="16"/>
      <c r="E335" s="120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3">
      <c r="A336" s="16"/>
      <c r="B336" s="16"/>
      <c r="C336" s="16"/>
      <c r="D336" s="16"/>
      <c r="E336" s="120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3">
      <c r="A337" s="16"/>
      <c r="B337" s="16"/>
      <c r="C337" s="16"/>
      <c r="D337" s="16"/>
      <c r="E337" s="120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3">
      <c r="A338" s="16"/>
      <c r="B338" s="16"/>
      <c r="C338" s="16"/>
      <c r="D338" s="16"/>
      <c r="E338" s="120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3">
      <c r="A339" s="16"/>
      <c r="B339" s="16"/>
      <c r="C339" s="16"/>
      <c r="D339" s="16"/>
      <c r="E339" s="120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3">
      <c r="A340" s="16"/>
      <c r="B340" s="16"/>
      <c r="C340" s="16"/>
      <c r="D340" s="16"/>
      <c r="E340" s="120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3">
      <c r="A341" s="16"/>
      <c r="B341" s="16"/>
      <c r="C341" s="16"/>
      <c r="D341" s="16"/>
      <c r="E341" s="120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3">
      <c r="A342" s="16"/>
      <c r="B342" s="16"/>
      <c r="C342" s="16"/>
      <c r="D342" s="16"/>
      <c r="E342" s="120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3">
      <c r="A343" s="16"/>
      <c r="B343" s="16"/>
      <c r="C343" s="16"/>
      <c r="D343" s="16"/>
      <c r="E343" s="120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3">
      <c r="A344" s="16"/>
      <c r="B344" s="16"/>
      <c r="C344" s="16"/>
      <c r="D344" s="16"/>
      <c r="E344" s="120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3">
      <c r="A345" s="16"/>
      <c r="B345" s="16"/>
      <c r="C345" s="16"/>
      <c r="D345" s="16"/>
      <c r="E345" s="120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3">
      <c r="A346" s="16"/>
      <c r="B346" s="16"/>
      <c r="C346" s="16"/>
      <c r="D346" s="16"/>
      <c r="E346" s="120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3">
      <c r="A347" s="16"/>
      <c r="B347" s="16"/>
      <c r="C347" s="16"/>
      <c r="D347" s="16"/>
      <c r="E347" s="120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3">
      <c r="A348" s="16"/>
      <c r="B348" s="16"/>
      <c r="C348" s="16"/>
      <c r="D348" s="16"/>
      <c r="E348" s="120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3">
      <c r="A349" s="16"/>
      <c r="B349" s="16"/>
      <c r="C349" s="16"/>
      <c r="D349" s="16"/>
      <c r="E349" s="120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3">
      <c r="A350" s="16"/>
      <c r="B350" s="16"/>
      <c r="C350" s="16"/>
      <c r="D350" s="16"/>
      <c r="E350" s="120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3">
      <c r="A351" s="16"/>
      <c r="B351" s="16"/>
      <c r="C351" s="16"/>
      <c r="D351" s="16"/>
      <c r="E351" s="120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3">
      <c r="A352" s="16"/>
      <c r="B352" s="16"/>
      <c r="C352" s="16"/>
      <c r="D352" s="16"/>
      <c r="E352" s="120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3">
      <c r="A353" s="16"/>
      <c r="B353" s="16"/>
      <c r="C353" s="16"/>
      <c r="D353" s="16"/>
      <c r="E353" s="120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3">
      <c r="A354" s="16"/>
      <c r="B354" s="16"/>
      <c r="C354" s="16"/>
      <c r="D354" s="16"/>
      <c r="E354" s="120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3">
      <c r="A355" s="16"/>
      <c r="B355" s="16"/>
      <c r="C355" s="16"/>
      <c r="D355" s="16"/>
      <c r="E355" s="120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3">
      <c r="A356" s="16"/>
      <c r="B356" s="16"/>
      <c r="C356" s="16"/>
      <c r="D356" s="16"/>
      <c r="E356" s="120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3">
      <c r="A357" s="16"/>
      <c r="B357" s="16"/>
      <c r="C357" s="16"/>
      <c r="D357" s="16"/>
      <c r="E357" s="120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3">
      <c r="A358" s="16"/>
      <c r="B358" s="16"/>
      <c r="C358" s="16"/>
      <c r="D358" s="16"/>
      <c r="E358" s="120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3">
      <c r="A359" s="16"/>
      <c r="B359" s="16"/>
      <c r="C359" s="16"/>
      <c r="D359" s="16"/>
      <c r="E359" s="120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3">
      <c r="A360" s="16"/>
      <c r="B360" s="16"/>
      <c r="C360" s="16"/>
      <c r="D360" s="16"/>
      <c r="E360" s="120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3">
      <c r="A361" s="16"/>
      <c r="B361" s="16"/>
      <c r="C361" s="16"/>
      <c r="D361" s="16"/>
      <c r="E361" s="120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3">
      <c r="A362" s="16"/>
      <c r="B362" s="16"/>
      <c r="C362" s="16"/>
      <c r="D362" s="16"/>
      <c r="E362" s="120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3">
      <c r="A363" s="16"/>
      <c r="B363" s="16"/>
      <c r="C363" s="16"/>
      <c r="D363" s="16"/>
      <c r="E363" s="120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3">
      <c r="A364" s="16"/>
      <c r="B364" s="16"/>
      <c r="C364" s="16"/>
      <c r="D364" s="16"/>
      <c r="E364" s="120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3">
      <c r="A365" s="16"/>
      <c r="B365" s="16"/>
      <c r="C365" s="16"/>
      <c r="D365" s="16"/>
      <c r="E365" s="120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3">
      <c r="A366" s="16"/>
      <c r="B366" s="16"/>
      <c r="C366" s="16"/>
      <c r="D366" s="16"/>
      <c r="E366" s="120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3">
      <c r="A367" s="16"/>
      <c r="B367" s="16"/>
      <c r="C367" s="16"/>
      <c r="D367" s="16"/>
      <c r="E367" s="120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3">
      <c r="A368" s="16"/>
      <c r="B368" s="16"/>
      <c r="C368" s="16"/>
      <c r="D368" s="16"/>
      <c r="E368" s="120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3">
      <c r="A369" s="16"/>
      <c r="B369" s="16"/>
      <c r="C369" s="16"/>
      <c r="D369" s="16"/>
      <c r="E369" s="120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3">
      <c r="A370" s="16"/>
      <c r="B370" s="16"/>
      <c r="C370" s="16"/>
      <c r="D370" s="16"/>
      <c r="E370" s="120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3">
      <c r="A371" s="16"/>
      <c r="B371" s="16"/>
      <c r="C371" s="16"/>
      <c r="D371" s="16"/>
      <c r="E371" s="120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3">
      <c r="A372" s="16"/>
      <c r="B372" s="16"/>
      <c r="C372" s="16"/>
      <c r="D372" s="16"/>
      <c r="E372" s="120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3">
      <c r="A373" s="16"/>
      <c r="B373" s="16"/>
      <c r="C373" s="16"/>
      <c r="D373" s="16"/>
      <c r="E373" s="120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3">
      <c r="A374" s="16"/>
      <c r="B374" s="16"/>
      <c r="C374" s="16"/>
      <c r="D374" s="16"/>
      <c r="E374" s="120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3">
      <c r="A375" s="16"/>
      <c r="B375" s="16"/>
      <c r="C375" s="16"/>
      <c r="D375" s="16"/>
      <c r="E375" s="120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3">
      <c r="A376" s="16"/>
      <c r="B376" s="16"/>
      <c r="C376" s="16"/>
      <c r="D376" s="16"/>
      <c r="E376" s="120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3">
      <c r="A377" s="16"/>
      <c r="B377" s="16"/>
      <c r="C377" s="16"/>
      <c r="D377" s="16"/>
      <c r="E377" s="120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3">
      <c r="A378" s="16"/>
      <c r="B378" s="16"/>
      <c r="C378" s="16"/>
      <c r="D378" s="16"/>
      <c r="E378" s="120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3">
      <c r="A379" s="16"/>
      <c r="B379" s="16"/>
      <c r="C379" s="16"/>
      <c r="D379" s="16"/>
      <c r="E379" s="120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3">
      <c r="A380" s="16"/>
      <c r="B380" s="16"/>
      <c r="C380" s="16"/>
      <c r="D380" s="16"/>
      <c r="E380" s="120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3">
      <c r="A381" s="16"/>
      <c r="B381" s="16"/>
      <c r="C381" s="16"/>
      <c r="D381" s="16"/>
      <c r="E381" s="120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3">
      <c r="A382" s="16"/>
      <c r="B382" s="16"/>
      <c r="C382" s="16"/>
      <c r="D382" s="16"/>
      <c r="E382" s="120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3">
      <c r="A383" s="16"/>
      <c r="B383" s="16"/>
      <c r="C383" s="16"/>
      <c r="D383" s="16"/>
      <c r="E383" s="120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3">
      <c r="A384" s="16"/>
      <c r="B384" s="16"/>
      <c r="C384" s="16"/>
      <c r="D384" s="16"/>
      <c r="E384" s="120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3">
      <c r="A385" s="16"/>
      <c r="B385" s="16"/>
      <c r="C385" s="16"/>
      <c r="D385" s="16"/>
      <c r="E385" s="120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3">
      <c r="A386" s="16"/>
      <c r="B386" s="16"/>
      <c r="C386" s="16"/>
      <c r="D386" s="16"/>
      <c r="E386" s="120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3">
      <c r="A387" s="16"/>
      <c r="B387" s="16"/>
      <c r="C387" s="16"/>
      <c r="D387" s="16"/>
      <c r="E387" s="120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3">
      <c r="A388" s="16"/>
      <c r="B388" s="16"/>
      <c r="C388" s="16"/>
      <c r="D388" s="16"/>
      <c r="E388" s="120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3">
      <c r="A389" s="16"/>
      <c r="B389" s="16"/>
      <c r="C389" s="16"/>
      <c r="D389" s="16"/>
      <c r="E389" s="120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3">
      <c r="A390" s="16"/>
      <c r="B390" s="16"/>
      <c r="C390" s="16"/>
      <c r="D390" s="16"/>
      <c r="E390" s="120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3">
      <c r="A391" s="16"/>
      <c r="B391" s="16"/>
      <c r="C391" s="16"/>
      <c r="D391" s="16"/>
      <c r="E391" s="120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3">
      <c r="A392" s="16"/>
      <c r="B392" s="16"/>
      <c r="C392" s="16"/>
      <c r="D392" s="16"/>
      <c r="E392" s="120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3">
      <c r="A393" s="16"/>
      <c r="B393" s="16"/>
      <c r="C393" s="16"/>
      <c r="D393" s="16"/>
      <c r="E393" s="120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3">
      <c r="A394" s="16"/>
      <c r="B394" s="16"/>
      <c r="C394" s="16"/>
      <c r="D394" s="16"/>
      <c r="E394" s="120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3">
      <c r="A395" s="16"/>
      <c r="B395" s="16"/>
      <c r="C395" s="16"/>
      <c r="D395" s="16"/>
      <c r="E395" s="120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3">
      <c r="A396" s="16"/>
      <c r="B396" s="16"/>
      <c r="C396" s="16"/>
      <c r="D396" s="16"/>
      <c r="E396" s="120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3">
      <c r="A397" s="16"/>
      <c r="B397" s="16"/>
      <c r="C397" s="16"/>
      <c r="D397" s="16"/>
      <c r="E397" s="120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3">
      <c r="A398" s="16"/>
      <c r="B398" s="16"/>
      <c r="C398" s="16"/>
      <c r="D398" s="16"/>
      <c r="E398" s="120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3">
      <c r="A399" s="16"/>
      <c r="B399" s="16"/>
      <c r="C399" s="16"/>
      <c r="D399" s="16"/>
      <c r="E399" s="120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3">
      <c r="A400" s="16"/>
      <c r="B400" s="16"/>
      <c r="C400" s="16"/>
      <c r="D400" s="16"/>
      <c r="E400" s="120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3">
      <c r="A401" s="16"/>
      <c r="B401" s="16"/>
      <c r="C401" s="16"/>
      <c r="D401" s="16"/>
      <c r="E401" s="120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3">
      <c r="A402" s="16"/>
      <c r="B402" s="16"/>
      <c r="C402" s="16"/>
      <c r="D402" s="16"/>
      <c r="E402" s="120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3">
      <c r="A403" s="16"/>
      <c r="B403" s="16"/>
      <c r="C403" s="16"/>
      <c r="D403" s="16"/>
      <c r="E403" s="120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3">
      <c r="A404" s="16"/>
      <c r="B404" s="16"/>
      <c r="C404" s="16"/>
      <c r="D404" s="16"/>
      <c r="E404" s="120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3">
      <c r="A405" s="16"/>
      <c r="B405" s="16"/>
      <c r="C405" s="16"/>
      <c r="D405" s="16"/>
      <c r="E405" s="120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3">
      <c r="A406" s="16"/>
      <c r="B406" s="16"/>
      <c r="C406" s="16"/>
      <c r="D406" s="16"/>
      <c r="E406" s="120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3">
      <c r="A407" s="16"/>
      <c r="B407" s="16"/>
      <c r="C407" s="16"/>
      <c r="D407" s="16"/>
      <c r="E407" s="120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3">
      <c r="A408" s="16"/>
      <c r="B408" s="16"/>
      <c r="C408" s="16"/>
      <c r="D408" s="16"/>
      <c r="E408" s="120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3">
      <c r="A409" s="16"/>
      <c r="B409" s="16"/>
      <c r="C409" s="16"/>
      <c r="D409" s="16"/>
      <c r="E409" s="120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3">
      <c r="A410" s="16"/>
      <c r="B410" s="16"/>
      <c r="C410" s="16"/>
      <c r="D410" s="16"/>
      <c r="E410" s="120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3">
      <c r="A411" s="16"/>
      <c r="B411" s="16"/>
      <c r="C411" s="16"/>
      <c r="D411" s="16"/>
      <c r="E411" s="120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3">
      <c r="A412" s="16"/>
      <c r="B412" s="16"/>
      <c r="C412" s="16"/>
      <c r="D412" s="16"/>
      <c r="E412" s="120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3">
      <c r="A413" s="16"/>
      <c r="B413" s="16"/>
      <c r="C413" s="16"/>
      <c r="D413" s="16"/>
      <c r="E413" s="120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3">
      <c r="A414" s="16"/>
      <c r="B414" s="16"/>
      <c r="C414" s="16"/>
      <c r="D414" s="16"/>
      <c r="E414" s="120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3">
      <c r="A415" s="16"/>
      <c r="B415" s="16"/>
      <c r="C415" s="16"/>
      <c r="D415" s="16"/>
      <c r="E415" s="120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3">
      <c r="A416" s="16"/>
      <c r="B416" s="16"/>
      <c r="C416" s="16"/>
      <c r="D416" s="16"/>
      <c r="E416" s="120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3">
      <c r="A417" s="16"/>
      <c r="B417" s="16"/>
      <c r="C417" s="16"/>
      <c r="D417" s="16"/>
      <c r="E417" s="120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3">
      <c r="A418" s="16"/>
      <c r="B418" s="16"/>
      <c r="C418" s="16"/>
      <c r="D418" s="16"/>
      <c r="E418" s="120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3">
      <c r="A419" s="16"/>
      <c r="B419" s="16"/>
      <c r="C419" s="16"/>
      <c r="D419" s="16"/>
      <c r="E419" s="120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3">
      <c r="A420" s="16"/>
      <c r="B420" s="16"/>
      <c r="C420" s="16"/>
      <c r="D420" s="16"/>
      <c r="E420" s="120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3">
      <c r="A421" s="16"/>
      <c r="B421" s="16"/>
      <c r="C421" s="16"/>
      <c r="D421" s="16"/>
      <c r="E421" s="120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3">
      <c r="A422" s="16"/>
      <c r="B422" s="16"/>
      <c r="C422" s="16"/>
      <c r="D422" s="16"/>
      <c r="E422" s="120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3">
      <c r="A423" s="16"/>
      <c r="B423" s="16"/>
      <c r="C423" s="16"/>
      <c r="D423" s="16"/>
      <c r="E423" s="120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3">
      <c r="A424" s="16"/>
      <c r="B424" s="16"/>
      <c r="C424" s="16"/>
      <c r="D424" s="16"/>
      <c r="E424" s="120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3">
      <c r="A425" s="16"/>
      <c r="B425" s="16"/>
      <c r="C425" s="16"/>
      <c r="D425" s="16"/>
      <c r="E425" s="120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3">
      <c r="A426" s="16"/>
      <c r="B426" s="16"/>
      <c r="C426" s="16"/>
      <c r="D426" s="16"/>
      <c r="E426" s="120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3">
      <c r="A427" s="16"/>
      <c r="B427" s="16"/>
      <c r="C427" s="16"/>
      <c r="D427" s="16"/>
      <c r="E427" s="120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3">
      <c r="A428" s="16"/>
      <c r="B428" s="16"/>
      <c r="C428" s="16"/>
      <c r="D428" s="16"/>
      <c r="E428" s="120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3">
      <c r="A429" s="16"/>
      <c r="B429" s="16"/>
      <c r="C429" s="16"/>
      <c r="D429" s="16"/>
      <c r="E429" s="120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3">
      <c r="A430" s="16"/>
      <c r="B430" s="16"/>
      <c r="C430" s="16"/>
      <c r="D430" s="16"/>
      <c r="E430" s="120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3">
      <c r="A431" s="16"/>
      <c r="B431" s="16"/>
      <c r="C431" s="16"/>
      <c r="D431" s="16"/>
      <c r="E431" s="120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3">
      <c r="A432" s="16"/>
      <c r="B432" s="16"/>
      <c r="C432" s="16"/>
      <c r="D432" s="16"/>
      <c r="E432" s="120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3">
      <c r="A433" s="16"/>
      <c r="B433" s="16"/>
      <c r="C433" s="16"/>
      <c r="D433" s="16"/>
      <c r="E433" s="120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3">
      <c r="A434" s="16"/>
      <c r="B434" s="16"/>
      <c r="C434" s="16"/>
      <c r="D434" s="16"/>
      <c r="E434" s="120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3">
      <c r="A435" s="16"/>
      <c r="B435" s="16"/>
      <c r="C435" s="16"/>
      <c r="D435" s="16"/>
      <c r="E435" s="120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3">
      <c r="A436" s="16"/>
      <c r="B436" s="16"/>
      <c r="C436" s="16"/>
      <c r="D436" s="16"/>
      <c r="E436" s="120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3">
      <c r="A437" s="16"/>
      <c r="B437" s="16"/>
      <c r="C437" s="16"/>
      <c r="D437" s="16"/>
      <c r="E437" s="120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3">
      <c r="A438" s="16"/>
      <c r="B438" s="16"/>
      <c r="C438" s="16"/>
      <c r="D438" s="16"/>
      <c r="E438" s="120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3">
      <c r="A439" s="16"/>
      <c r="B439" s="16"/>
      <c r="C439" s="16"/>
      <c r="D439" s="16"/>
      <c r="E439" s="120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3">
      <c r="A440" s="16"/>
      <c r="B440" s="16"/>
      <c r="C440" s="16"/>
      <c r="D440" s="16"/>
      <c r="E440" s="120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3">
      <c r="A441" s="16"/>
      <c r="B441" s="16"/>
      <c r="C441" s="16"/>
      <c r="D441" s="16"/>
      <c r="E441" s="120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3">
      <c r="A442" s="16"/>
      <c r="B442" s="16"/>
      <c r="C442" s="16"/>
      <c r="D442" s="16"/>
      <c r="E442" s="120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3">
      <c r="A443" s="16"/>
      <c r="B443" s="16"/>
      <c r="C443" s="16"/>
      <c r="D443" s="16"/>
      <c r="E443" s="120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3">
      <c r="A444" s="16"/>
      <c r="B444" s="16"/>
      <c r="C444" s="16"/>
      <c r="D444" s="16"/>
      <c r="E444" s="120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3">
      <c r="A445" s="16"/>
      <c r="B445" s="16"/>
      <c r="C445" s="16"/>
      <c r="D445" s="16"/>
      <c r="E445" s="120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3">
      <c r="A446" s="16"/>
      <c r="B446" s="16"/>
      <c r="C446" s="16"/>
      <c r="D446" s="16"/>
      <c r="E446" s="120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3">
      <c r="A447" s="16"/>
      <c r="B447" s="16"/>
      <c r="C447" s="16"/>
      <c r="D447" s="16"/>
      <c r="E447" s="120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3">
      <c r="A448" s="16"/>
      <c r="B448" s="16"/>
      <c r="C448" s="16"/>
      <c r="D448" s="16"/>
      <c r="E448" s="120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3">
      <c r="A449" s="16"/>
      <c r="B449" s="16"/>
      <c r="C449" s="16"/>
      <c r="D449" s="16"/>
      <c r="E449" s="120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3">
      <c r="A450" s="16"/>
      <c r="B450" s="16"/>
      <c r="C450" s="16"/>
      <c r="D450" s="16"/>
      <c r="E450" s="120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3">
      <c r="A451" s="16"/>
      <c r="B451" s="16"/>
      <c r="C451" s="16"/>
      <c r="D451" s="16"/>
      <c r="E451" s="120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3">
      <c r="A452" s="16"/>
      <c r="B452" s="16"/>
      <c r="C452" s="16"/>
      <c r="D452" s="16"/>
      <c r="E452" s="120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3">
      <c r="A453" s="16"/>
      <c r="B453" s="16"/>
      <c r="C453" s="16"/>
      <c r="D453" s="16"/>
      <c r="E453" s="120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3">
      <c r="A454" s="16"/>
      <c r="B454" s="16"/>
      <c r="C454" s="16"/>
      <c r="D454" s="16"/>
      <c r="E454" s="120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3">
      <c r="A455" s="16"/>
      <c r="B455" s="16"/>
      <c r="C455" s="16"/>
      <c r="D455" s="16"/>
      <c r="E455" s="120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3">
      <c r="A456" s="16"/>
      <c r="B456" s="16"/>
      <c r="C456" s="16"/>
      <c r="D456" s="16"/>
      <c r="E456" s="120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3">
      <c r="A457" s="16"/>
      <c r="B457" s="16"/>
      <c r="C457" s="16"/>
      <c r="D457" s="16"/>
      <c r="E457" s="120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3">
      <c r="A458" s="16"/>
      <c r="B458" s="16"/>
      <c r="C458" s="16"/>
      <c r="D458" s="16"/>
      <c r="E458" s="120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3">
      <c r="A459" s="16"/>
      <c r="B459" s="16"/>
      <c r="C459" s="16"/>
      <c r="D459" s="16"/>
      <c r="E459" s="120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3">
      <c r="A460" s="16"/>
      <c r="B460" s="16"/>
      <c r="C460" s="16"/>
      <c r="D460" s="16"/>
      <c r="E460" s="120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3">
      <c r="A461" s="16"/>
      <c r="B461" s="16"/>
      <c r="C461" s="16"/>
      <c r="D461" s="16"/>
      <c r="E461" s="120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3">
      <c r="A462" s="16"/>
      <c r="B462" s="16"/>
      <c r="C462" s="16"/>
      <c r="D462" s="16"/>
      <c r="E462" s="120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3">
      <c r="A463" s="16"/>
      <c r="B463" s="16"/>
      <c r="C463" s="16"/>
      <c r="D463" s="16"/>
      <c r="E463" s="120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3">
      <c r="A464" s="16"/>
      <c r="B464" s="16"/>
      <c r="C464" s="16"/>
      <c r="D464" s="16"/>
      <c r="E464" s="120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3">
      <c r="A465" s="16"/>
      <c r="B465" s="16"/>
      <c r="C465" s="16"/>
      <c r="D465" s="16"/>
      <c r="E465" s="120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3">
      <c r="A466" s="16"/>
      <c r="B466" s="16"/>
      <c r="C466" s="16"/>
      <c r="D466" s="16"/>
      <c r="E466" s="120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3">
      <c r="A467" s="16"/>
      <c r="B467" s="16"/>
      <c r="C467" s="16"/>
      <c r="D467" s="16"/>
      <c r="E467" s="120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3">
      <c r="A468" s="16"/>
      <c r="B468" s="16"/>
      <c r="C468" s="16"/>
      <c r="D468" s="16"/>
      <c r="E468" s="120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3">
      <c r="A469" s="16"/>
      <c r="B469" s="16"/>
      <c r="C469" s="16"/>
      <c r="D469" s="16"/>
      <c r="E469" s="120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3">
      <c r="A470" s="16"/>
      <c r="B470" s="16"/>
      <c r="C470" s="16"/>
      <c r="D470" s="16"/>
      <c r="E470" s="120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3">
      <c r="A471" s="16"/>
      <c r="B471" s="16"/>
      <c r="C471" s="16"/>
      <c r="D471" s="16"/>
      <c r="E471" s="120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3">
      <c r="A472" s="16"/>
      <c r="B472" s="16"/>
      <c r="C472" s="16"/>
      <c r="D472" s="16"/>
      <c r="E472" s="120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3">
      <c r="A473" s="16"/>
      <c r="B473" s="16"/>
      <c r="C473" s="16"/>
      <c r="D473" s="16"/>
      <c r="E473" s="120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3">
      <c r="A474" s="16"/>
      <c r="B474" s="16"/>
      <c r="C474" s="16"/>
      <c r="D474" s="16"/>
      <c r="E474" s="120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3">
      <c r="A475" s="16"/>
      <c r="B475" s="16"/>
      <c r="C475" s="16"/>
      <c r="D475" s="16"/>
      <c r="E475" s="120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3">
      <c r="A476" s="16"/>
      <c r="B476" s="16"/>
      <c r="C476" s="16"/>
      <c r="D476" s="16"/>
      <c r="E476" s="120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3">
      <c r="A477" s="16"/>
      <c r="B477" s="16"/>
      <c r="C477" s="16"/>
      <c r="D477" s="16"/>
      <c r="E477" s="120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3">
      <c r="A478" s="16"/>
      <c r="B478" s="16"/>
      <c r="C478" s="16"/>
      <c r="D478" s="16"/>
      <c r="E478" s="120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3">
      <c r="A479" s="16"/>
      <c r="B479" s="16"/>
      <c r="C479" s="16"/>
      <c r="D479" s="16"/>
      <c r="E479" s="120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3">
      <c r="A480" s="16"/>
      <c r="B480" s="16"/>
      <c r="C480" s="16"/>
      <c r="D480" s="16"/>
      <c r="E480" s="120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3">
      <c r="A481" s="16"/>
      <c r="B481" s="16"/>
      <c r="C481" s="16"/>
      <c r="D481" s="16"/>
      <c r="E481" s="120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3">
      <c r="A482" s="16"/>
      <c r="B482" s="16"/>
      <c r="C482" s="16"/>
      <c r="D482" s="16"/>
      <c r="E482" s="120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3">
      <c r="A483" s="16"/>
      <c r="B483" s="16"/>
      <c r="C483" s="16"/>
      <c r="D483" s="16"/>
      <c r="E483" s="120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3">
      <c r="A484" s="16"/>
      <c r="B484" s="16"/>
      <c r="C484" s="16"/>
      <c r="D484" s="16"/>
      <c r="E484" s="120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3">
      <c r="A485" s="16"/>
      <c r="B485" s="16"/>
      <c r="C485" s="16"/>
      <c r="D485" s="16"/>
      <c r="E485" s="120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3">
      <c r="A486" s="16"/>
      <c r="B486" s="16"/>
      <c r="C486" s="16"/>
      <c r="D486" s="16"/>
      <c r="E486" s="120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3">
      <c r="A487" s="16"/>
      <c r="B487" s="16"/>
      <c r="C487" s="16"/>
      <c r="D487" s="16"/>
      <c r="E487" s="120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3">
      <c r="A488" s="16"/>
      <c r="B488" s="16"/>
      <c r="C488" s="16"/>
      <c r="D488" s="16"/>
      <c r="E488" s="120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3">
      <c r="A489" s="16"/>
      <c r="B489" s="16"/>
      <c r="C489" s="16"/>
      <c r="D489" s="16"/>
      <c r="E489" s="120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3">
      <c r="A490" s="16"/>
      <c r="B490" s="16"/>
      <c r="C490" s="16"/>
      <c r="D490" s="16"/>
      <c r="E490" s="120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3">
      <c r="A491" s="16"/>
      <c r="B491" s="16"/>
      <c r="C491" s="16"/>
      <c r="D491" s="16"/>
      <c r="E491" s="120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3">
      <c r="A492" s="16"/>
      <c r="B492" s="16"/>
      <c r="C492" s="16"/>
      <c r="D492" s="16"/>
      <c r="E492" s="120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3">
      <c r="A493" s="16"/>
      <c r="B493" s="16"/>
      <c r="C493" s="16"/>
      <c r="D493" s="16"/>
      <c r="E493" s="120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3">
      <c r="A494" s="16"/>
      <c r="B494" s="16"/>
      <c r="C494" s="16"/>
      <c r="D494" s="16"/>
      <c r="E494" s="120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3">
      <c r="A495" s="16"/>
      <c r="B495" s="16"/>
      <c r="C495" s="16"/>
      <c r="D495" s="16"/>
      <c r="E495" s="120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3">
      <c r="A496" s="16"/>
      <c r="B496" s="16"/>
      <c r="C496" s="16"/>
      <c r="D496" s="16"/>
      <c r="E496" s="120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3">
      <c r="A497" s="16"/>
      <c r="B497" s="16"/>
      <c r="C497" s="16"/>
      <c r="D497" s="16"/>
      <c r="E497" s="120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3">
      <c r="A498" s="16"/>
      <c r="B498" s="16"/>
      <c r="C498" s="16"/>
      <c r="D498" s="16"/>
      <c r="E498" s="120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3">
      <c r="A499" s="16"/>
      <c r="B499" s="16"/>
      <c r="C499" s="16"/>
      <c r="D499" s="16"/>
      <c r="E499" s="120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3">
      <c r="A500" s="16"/>
      <c r="B500" s="16"/>
      <c r="C500" s="16"/>
      <c r="D500" s="16"/>
      <c r="E500" s="120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3">
      <c r="A501" s="16"/>
      <c r="B501" s="16"/>
      <c r="C501" s="16"/>
      <c r="D501" s="16"/>
      <c r="E501" s="120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3">
      <c r="A502" s="16"/>
      <c r="B502" s="16"/>
      <c r="C502" s="16"/>
      <c r="D502" s="16"/>
      <c r="E502" s="120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3">
      <c r="A503" s="16"/>
      <c r="B503" s="16"/>
      <c r="C503" s="16"/>
      <c r="D503" s="16"/>
      <c r="E503" s="120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3">
      <c r="A504" s="16"/>
      <c r="B504" s="16"/>
      <c r="C504" s="16"/>
      <c r="D504" s="16"/>
      <c r="E504" s="120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3">
      <c r="A505" s="16"/>
      <c r="B505" s="16"/>
      <c r="C505" s="16"/>
      <c r="D505" s="16"/>
      <c r="E505" s="120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3">
      <c r="A506" s="16"/>
      <c r="B506" s="16"/>
      <c r="C506" s="16"/>
      <c r="D506" s="16"/>
      <c r="E506" s="120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3">
      <c r="A507" s="16"/>
      <c r="B507" s="16"/>
      <c r="C507" s="16"/>
      <c r="D507" s="16"/>
      <c r="E507" s="120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3">
      <c r="A508" s="16"/>
      <c r="B508" s="16"/>
      <c r="C508" s="16"/>
      <c r="D508" s="16"/>
      <c r="E508" s="120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3">
      <c r="A509" s="16"/>
      <c r="B509" s="16"/>
      <c r="C509" s="16"/>
      <c r="D509" s="16"/>
      <c r="E509" s="120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3">
      <c r="A510" s="16"/>
      <c r="B510" s="16"/>
      <c r="C510" s="16"/>
      <c r="D510" s="16"/>
      <c r="E510" s="120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3">
      <c r="A511" s="16"/>
      <c r="B511" s="16"/>
      <c r="C511" s="16"/>
      <c r="D511" s="16"/>
      <c r="E511" s="120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3">
      <c r="A512" s="16"/>
      <c r="B512" s="16"/>
      <c r="C512" s="16"/>
      <c r="D512" s="16"/>
      <c r="E512" s="120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3">
      <c r="A513" s="16"/>
      <c r="B513" s="16"/>
      <c r="C513" s="16"/>
      <c r="D513" s="16"/>
      <c r="E513" s="120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3">
      <c r="A514" s="16"/>
      <c r="B514" s="16"/>
      <c r="C514" s="16"/>
      <c r="D514" s="16"/>
      <c r="E514" s="120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3">
      <c r="A515" s="16"/>
      <c r="B515" s="16"/>
      <c r="C515" s="16"/>
      <c r="D515" s="16"/>
      <c r="E515" s="120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3">
      <c r="A516" s="16"/>
      <c r="B516" s="16"/>
      <c r="C516" s="16"/>
      <c r="D516" s="16"/>
      <c r="E516" s="120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3">
      <c r="A517" s="16"/>
      <c r="B517" s="16"/>
      <c r="C517" s="16"/>
      <c r="D517" s="16"/>
      <c r="E517" s="120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3">
      <c r="A518" s="16"/>
      <c r="B518" s="16"/>
      <c r="C518" s="16"/>
      <c r="D518" s="16"/>
      <c r="E518" s="120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3">
      <c r="A519" s="16"/>
      <c r="B519" s="16"/>
      <c r="C519" s="16"/>
      <c r="D519" s="16"/>
      <c r="E519" s="120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3">
      <c r="A520" s="16"/>
      <c r="B520" s="16"/>
      <c r="C520" s="16"/>
      <c r="D520" s="16"/>
      <c r="E520" s="120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3">
      <c r="A521" s="16"/>
      <c r="B521" s="16"/>
      <c r="C521" s="16"/>
      <c r="D521" s="16"/>
      <c r="E521" s="120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3">
      <c r="A522" s="16"/>
      <c r="B522" s="16"/>
      <c r="C522" s="16"/>
      <c r="D522" s="16"/>
      <c r="E522" s="120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3">
      <c r="A523" s="16"/>
      <c r="B523" s="16"/>
      <c r="C523" s="16"/>
      <c r="D523" s="16"/>
      <c r="E523" s="120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3">
      <c r="A524" s="16"/>
      <c r="B524" s="16"/>
      <c r="C524" s="16"/>
      <c r="D524" s="16"/>
      <c r="E524" s="120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3">
      <c r="A525" s="16"/>
      <c r="B525" s="16"/>
      <c r="C525" s="16"/>
      <c r="D525" s="16"/>
      <c r="E525" s="120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3">
      <c r="A526" s="16"/>
      <c r="B526" s="16"/>
      <c r="C526" s="16"/>
      <c r="D526" s="16"/>
      <c r="E526" s="120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3">
      <c r="A527" s="16"/>
      <c r="B527" s="16"/>
      <c r="C527" s="16"/>
      <c r="D527" s="16"/>
      <c r="E527" s="120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3">
      <c r="A528" s="16"/>
      <c r="B528" s="16"/>
      <c r="C528" s="16"/>
      <c r="D528" s="16"/>
      <c r="E528" s="120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3">
      <c r="A529" s="16"/>
      <c r="B529" s="16"/>
      <c r="C529" s="16"/>
      <c r="D529" s="16"/>
      <c r="E529" s="120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3">
      <c r="A530" s="16"/>
      <c r="B530" s="16"/>
      <c r="C530" s="16"/>
      <c r="D530" s="16"/>
      <c r="E530" s="120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3">
      <c r="A531" s="16"/>
      <c r="B531" s="16"/>
      <c r="C531" s="16"/>
      <c r="D531" s="16"/>
      <c r="E531" s="120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3">
      <c r="A532" s="16"/>
      <c r="B532" s="16"/>
      <c r="C532" s="16"/>
      <c r="D532" s="16"/>
      <c r="E532" s="120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3">
      <c r="A533" s="16"/>
      <c r="B533" s="16"/>
      <c r="C533" s="16"/>
      <c r="D533" s="16"/>
      <c r="E533" s="120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3">
      <c r="A534" s="16"/>
      <c r="B534" s="16"/>
      <c r="C534" s="16"/>
      <c r="D534" s="16"/>
      <c r="E534" s="120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3">
      <c r="A535" s="16"/>
      <c r="B535" s="16"/>
      <c r="C535" s="16"/>
      <c r="D535" s="16"/>
      <c r="E535" s="120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3">
      <c r="A536" s="16"/>
      <c r="B536" s="16"/>
      <c r="C536" s="16"/>
      <c r="D536" s="16"/>
      <c r="E536" s="120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3">
      <c r="A537" s="16"/>
      <c r="B537" s="16"/>
      <c r="C537" s="16"/>
      <c r="D537" s="16"/>
      <c r="E537" s="120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3">
      <c r="A538" s="16"/>
      <c r="B538" s="16"/>
      <c r="C538" s="16"/>
      <c r="D538" s="16"/>
      <c r="E538" s="120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3">
      <c r="A539" s="16"/>
      <c r="B539" s="16"/>
      <c r="C539" s="16"/>
      <c r="D539" s="16"/>
      <c r="E539" s="120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3">
      <c r="A540" s="16"/>
      <c r="B540" s="16"/>
      <c r="C540" s="16"/>
      <c r="D540" s="16"/>
      <c r="E540" s="120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3">
      <c r="A541" s="16"/>
      <c r="B541" s="16"/>
      <c r="C541" s="16"/>
      <c r="D541" s="16"/>
      <c r="E541" s="120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3">
      <c r="A542" s="16"/>
      <c r="B542" s="16"/>
      <c r="C542" s="16"/>
      <c r="D542" s="16"/>
      <c r="E542" s="120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3">
      <c r="A543" s="16"/>
      <c r="B543" s="16"/>
      <c r="C543" s="16"/>
      <c r="D543" s="16"/>
      <c r="E543" s="120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3">
      <c r="A544" s="16"/>
      <c r="B544" s="16"/>
      <c r="C544" s="16"/>
      <c r="D544" s="16"/>
      <c r="E544" s="120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3">
      <c r="A545" s="16"/>
      <c r="B545" s="16"/>
      <c r="C545" s="16"/>
      <c r="D545" s="16"/>
      <c r="E545" s="120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3">
      <c r="A546" s="16"/>
      <c r="B546" s="16"/>
      <c r="C546" s="16"/>
      <c r="D546" s="16"/>
      <c r="E546" s="120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3">
      <c r="A547" s="16"/>
      <c r="B547" s="16"/>
      <c r="C547" s="16"/>
      <c r="D547" s="16"/>
      <c r="E547" s="120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3">
      <c r="A548" s="16"/>
      <c r="B548" s="16"/>
      <c r="C548" s="16"/>
      <c r="D548" s="16"/>
      <c r="E548" s="120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3">
      <c r="A549" s="16"/>
      <c r="B549" s="16"/>
      <c r="C549" s="16"/>
      <c r="D549" s="16"/>
      <c r="E549" s="120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3">
      <c r="A550" s="16"/>
      <c r="B550" s="16"/>
      <c r="C550" s="16"/>
      <c r="D550" s="16"/>
      <c r="E550" s="120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3">
      <c r="A551" s="16"/>
      <c r="B551" s="16"/>
      <c r="C551" s="16"/>
      <c r="D551" s="16"/>
      <c r="E551" s="120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3">
      <c r="A552" s="16"/>
      <c r="B552" s="16"/>
      <c r="C552" s="16"/>
      <c r="D552" s="16"/>
      <c r="E552" s="120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3">
      <c r="A553" s="16"/>
      <c r="B553" s="16"/>
      <c r="C553" s="16"/>
      <c r="D553" s="16"/>
      <c r="E553" s="120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3">
      <c r="A554" s="16"/>
      <c r="B554" s="16"/>
      <c r="C554" s="16"/>
      <c r="D554" s="16"/>
      <c r="E554" s="120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3">
      <c r="A555" s="16"/>
      <c r="B555" s="16"/>
      <c r="C555" s="16"/>
      <c r="D555" s="16"/>
      <c r="E555" s="120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3">
      <c r="A556" s="16"/>
      <c r="B556" s="16"/>
      <c r="C556" s="16"/>
      <c r="D556" s="16"/>
      <c r="E556" s="120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3">
      <c r="A557" s="16"/>
      <c r="B557" s="16"/>
      <c r="C557" s="16"/>
      <c r="D557" s="16"/>
      <c r="E557" s="120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3">
      <c r="A558" s="16"/>
      <c r="B558" s="16"/>
      <c r="C558" s="16"/>
      <c r="D558" s="16"/>
      <c r="E558" s="120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3">
      <c r="A559" s="16"/>
      <c r="B559" s="16"/>
      <c r="C559" s="16"/>
      <c r="D559" s="16"/>
      <c r="E559" s="120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3">
      <c r="A560" s="16"/>
      <c r="B560" s="16"/>
      <c r="C560" s="16"/>
      <c r="D560" s="16"/>
      <c r="E560" s="120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3">
      <c r="A561" s="16"/>
      <c r="B561" s="16"/>
      <c r="C561" s="16"/>
      <c r="D561" s="16"/>
      <c r="E561" s="120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3">
      <c r="A562" s="16"/>
      <c r="B562" s="16"/>
      <c r="C562" s="16"/>
      <c r="D562" s="16"/>
      <c r="E562" s="120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3">
      <c r="A563" s="16"/>
      <c r="B563" s="16"/>
      <c r="C563" s="16"/>
      <c r="D563" s="16"/>
      <c r="E563" s="120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3">
      <c r="A564" s="16"/>
      <c r="B564" s="16"/>
      <c r="C564" s="16"/>
      <c r="D564" s="16"/>
      <c r="E564" s="120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3">
      <c r="A565" s="16"/>
      <c r="B565" s="16"/>
      <c r="C565" s="16"/>
      <c r="D565" s="16"/>
      <c r="E565" s="120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3">
      <c r="A566" s="16"/>
      <c r="B566" s="16"/>
      <c r="C566" s="16"/>
      <c r="D566" s="16"/>
      <c r="E566" s="120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3">
      <c r="A567" s="16"/>
      <c r="B567" s="16"/>
      <c r="C567" s="16"/>
      <c r="D567" s="16"/>
      <c r="E567" s="120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3">
      <c r="A568" s="16"/>
      <c r="B568" s="16"/>
      <c r="C568" s="16"/>
      <c r="D568" s="16"/>
      <c r="E568" s="120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3">
      <c r="A569" s="16"/>
      <c r="B569" s="16"/>
      <c r="C569" s="16"/>
      <c r="D569" s="16"/>
      <c r="E569" s="120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3">
      <c r="A570" s="16"/>
      <c r="B570" s="16"/>
      <c r="C570" s="16"/>
      <c r="D570" s="16"/>
      <c r="E570" s="120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3">
      <c r="A571" s="16"/>
      <c r="B571" s="16"/>
      <c r="C571" s="16"/>
      <c r="D571" s="16"/>
      <c r="E571" s="120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3">
      <c r="A572" s="16"/>
      <c r="B572" s="16"/>
      <c r="C572" s="16"/>
      <c r="D572" s="16"/>
      <c r="E572" s="120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3">
      <c r="A573" s="16"/>
      <c r="B573" s="16"/>
      <c r="C573" s="16"/>
      <c r="D573" s="16"/>
      <c r="E573" s="120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3">
      <c r="A574" s="16"/>
      <c r="B574" s="16"/>
      <c r="C574" s="16"/>
      <c r="D574" s="16"/>
      <c r="E574" s="120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3">
      <c r="A575" s="16"/>
      <c r="B575" s="16"/>
      <c r="C575" s="16"/>
      <c r="D575" s="16"/>
      <c r="E575" s="120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3">
      <c r="A576" s="16"/>
      <c r="B576" s="16"/>
      <c r="C576" s="16"/>
      <c r="D576" s="16"/>
      <c r="E576" s="120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3">
      <c r="A577" s="16"/>
      <c r="B577" s="16"/>
      <c r="C577" s="16"/>
      <c r="D577" s="16"/>
      <c r="E577" s="120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3">
      <c r="A578" s="16"/>
      <c r="B578" s="16"/>
      <c r="C578" s="16"/>
      <c r="D578" s="16"/>
      <c r="E578" s="120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3">
      <c r="A579" s="16"/>
      <c r="B579" s="16"/>
      <c r="C579" s="16"/>
      <c r="D579" s="16"/>
      <c r="E579" s="120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3">
      <c r="A580" s="16"/>
      <c r="B580" s="16"/>
      <c r="C580" s="16"/>
      <c r="D580" s="16"/>
      <c r="E580" s="120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3">
      <c r="A581" s="16"/>
      <c r="B581" s="16"/>
      <c r="C581" s="16"/>
      <c r="D581" s="16"/>
      <c r="E581" s="120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3">
      <c r="A582" s="16"/>
      <c r="B582" s="16"/>
      <c r="C582" s="16"/>
      <c r="D582" s="16"/>
      <c r="E582" s="120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3">
      <c r="A583" s="16"/>
      <c r="B583" s="16"/>
      <c r="C583" s="16"/>
      <c r="D583" s="16"/>
      <c r="E583" s="120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3">
      <c r="A584" s="16"/>
      <c r="B584" s="16"/>
      <c r="C584" s="16"/>
      <c r="D584" s="16"/>
      <c r="E584" s="120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3">
      <c r="A585" s="16"/>
      <c r="B585" s="16"/>
      <c r="C585" s="16"/>
      <c r="D585" s="16"/>
      <c r="E585" s="120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3">
      <c r="A586" s="16"/>
      <c r="B586" s="16"/>
      <c r="C586" s="16"/>
      <c r="D586" s="16"/>
      <c r="E586" s="120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3">
      <c r="A587" s="16"/>
      <c r="B587" s="16"/>
      <c r="C587" s="16"/>
      <c r="D587" s="16"/>
      <c r="E587" s="120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3">
      <c r="A588" s="16"/>
      <c r="B588" s="16"/>
      <c r="C588" s="16"/>
      <c r="D588" s="16"/>
      <c r="E588" s="120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3">
      <c r="A589" s="16"/>
      <c r="B589" s="16"/>
      <c r="C589" s="16"/>
      <c r="D589" s="16"/>
      <c r="E589" s="120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3">
      <c r="A590" s="16"/>
      <c r="B590" s="16"/>
      <c r="C590" s="16"/>
      <c r="D590" s="16"/>
      <c r="E590" s="120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3">
      <c r="A591" s="16"/>
      <c r="B591" s="16"/>
      <c r="C591" s="16"/>
      <c r="D591" s="16"/>
      <c r="E591" s="120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3">
      <c r="A592" s="16"/>
      <c r="B592" s="16"/>
      <c r="C592" s="16"/>
      <c r="D592" s="16"/>
      <c r="E592" s="120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3">
      <c r="A593" s="16"/>
      <c r="B593" s="16"/>
      <c r="C593" s="16"/>
      <c r="D593" s="16"/>
      <c r="E593" s="120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3">
      <c r="A594" s="16"/>
      <c r="B594" s="16"/>
      <c r="C594" s="16"/>
      <c r="D594" s="16"/>
      <c r="E594" s="120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3">
      <c r="A595" s="16"/>
      <c r="B595" s="16"/>
      <c r="C595" s="16"/>
      <c r="D595" s="16"/>
      <c r="E595" s="120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3">
      <c r="A596" s="16"/>
      <c r="B596" s="16"/>
      <c r="C596" s="16"/>
      <c r="D596" s="16"/>
      <c r="E596" s="120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3">
      <c r="A597" s="16"/>
      <c r="B597" s="16"/>
      <c r="C597" s="16"/>
      <c r="D597" s="16"/>
      <c r="E597" s="120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3">
      <c r="A598" s="16"/>
      <c r="B598" s="16"/>
      <c r="C598" s="16"/>
      <c r="D598" s="16"/>
      <c r="E598" s="120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3">
      <c r="A599" s="16"/>
      <c r="B599" s="16"/>
      <c r="C599" s="16"/>
      <c r="D599" s="16"/>
      <c r="E599" s="120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3">
      <c r="A600" s="16"/>
      <c r="B600" s="16"/>
      <c r="C600" s="16"/>
      <c r="D600" s="16"/>
      <c r="E600" s="120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3">
      <c r="A601" s="16"/>
      <c r="B601" s="16"/>
      <c r="C601" s="16"/>
      <c r="D601" s="16"/>
      <c r="E601" s="120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3">
      <c r="A602" s="16"/>
      <c r="B602" s="16"/>
      <c r="C602" s="16"/>
      <c r="D602" s="16"/>
      <c r="E602" s="120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3">
      <c r="A603" s="16"/>
      <c r="B603" s="16"/>
      <c r="C603" s="16"/>
      <c r="D603" s="16"/>
      <c r="E603" s="120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3">
      <c r="A604" s="16"/>
      <c r="B604" s="16"/>
      <c r="C604" s="16"/>
      <c r="D604" s="16"/>
      <c r="E604" s="120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3">
      <c r="A605" s="16"/>
      <c r="B605" s="16"/>
      <c r="C605" s="16"/>
      <c r="D605" s="16"/>
      <c r="E605" s="120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3">
      <c r="A606" s="16"/>
      <c r="B606" s="16"/>
      <c r="C606" s="16"/>
      <c r="D606" s="16"/>
      <c r="E606" s="120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3">
      <c r="A607" s="16"/>
      <c r="B607" s="16"/>
      <c r="C607" s="16"/>
      <c r="D607" s="16"/>
      <c r="E607" s="120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3">
      <c r="A608" s="16"/>
      <c r="B608" s="16"/>
      <c r="C608" s="16"/>
      <c r="D608" s="16"/>
      <c r="E608" s="120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3">
      <c r="A609" s="16"/>
      <c r="B609" s="16"/>
      <c r="C609" s="16"/>
      <c r="D609" s="16"/>
      <c r="E609" s="120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3">
      <c r="A610" s="16"/>
      <c r="B610" s="16"/>
      <c r="C610" s="16"/>
      <c r="D610" s="16"/>
      <c r="E610" s="120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3">
      <c r="A611" s="16"/>
      <c r="B611" s="16"/>
      <c r="C611" s="16"/>
      <c r="D611" s="16"/>
      <c r="E611" s="120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3">
      <c r="A612" s="16"/>
      <c r="B612" s="16"/>
      <c r="C612" s="16"/>
      <c r="D612" s="16"/>
      <c r="E612" s="120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3">
      <c r="A613" s="16"/>
      <c r="B613" s="16"/>
      <c r="C613" s="16"/>
      <c r="D613" s="16"/>
      <c r="E613" s="120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3">
      <c r="A614" s="16"/>
      <c r="B614" s="16"/>
      <c r="C614" s="16"/>
      <c r="D614" s="16"/>
      <c r="E614" s="120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3">
      <c r="A615" s="16"/>
      <c r="B615" s="16"/>
      <c r="C615" s="16"/>
      <c r="D615" s="16"/>
      <c r="E615" s="120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3">
      <c r="A616" s="16"/>
      <c r="B616" s="16"/>
      <c r="C616" s="16"/>
      <c r="D616" s="16"/>
      <c r="E616" s="120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3">
      <c r="A617" s="16"/>
      <c r="B617" s="16"/>
      <c r="C617" s="16"/>
      <c r="D617" s="16"/>
      <c r="E617" s="120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3">
      <c r="A618" s="16"/>
      <c r="B618" s="16"/>
      <c r="C618" s="16"/>
      <c r="D618" s="16"/>
      <c r="E618" s="120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3">
      <c r="A619" s="16"/>
      <c r="B619" s="16"/>
      <c r="C619" s="16"/>
      <c r="D619" s="16"/>
      <c r="E619" s="120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3">
      <c r="A620" s="16"/>
      <c r="B620" s="16"/>
      <c r="C620" s="16"/>
      <c r="D620" s="16"/>
      <c r="E620" s="120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3">
      <c r="A621" s="16"/>
      <c r="B621" s="16"/>
      <c r="C621" s="16"/>
      <c r="D621" s="16"/>
      <c r="E621" s="120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3">
      <c r="A622" s="16"/>
      <c r="B622" s="16"/>
      <c r="C622" s="16"/>
      <c r="D622" s="16"/>
      <c r="E622" s="120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3">
      <c r="A623" s="16"/>
      <c r="B623" s="16"/>
      <c r="C623" s="16"/>
      <c r="D623" s="16"/>
      <c r="E623" s="120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3">
      <c r="A624" s="16"/>
      <c r="B624" s="16"/>
      <c r="C624" s="16"/>
      <c r="D624" s="16"/>
      <c r="E624" s="120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3">
      <c r="A625" s="16"/>
      <c r="B625" s="16"/>
      <c r="C625" s="16"/>
      <c r="D625" s="16"/>
      <c r="E625" s="120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3">
      <c r="A626" s="16"/>
      <c r="B626" s="16"/>
      <c r="C626" s="16"/>
      <c r="D626" s="16"/>
      <c r="E626" s="120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3">
      <c r="A627" s="16"/>
      <c r="B627" s="16"/>
      <c r="C627" s="16"/>
      <c r="D627" s="16"/>
      <c r="E627" s="120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3">
      <c r="A628" s="16"/>
      <c r="B628" s="16"/>
      <c r="C628" s="16"/>
      <c r="D628" s="16"/>
      <c r="E628" s="120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3">
      <c r="A629" s="16"/>
      <c r="B629" s="16"/>
      <c r="C629" s="16"/>
      <c r="D629" s="16"/>
      <c r="E629" s="120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3">
      <c r="A630" s="16"/>
      <c r="B630" s="16"/>
      <c r="C630" s="16"/>
      <c r="D630" s="16"/>
      <c r="E630" s="120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3">
      <c r="A631" s="16"/>
      <c r="B631" s="16"/>
      <c r="C631" s="16"/>
      <c r="D631" s="16"/>
      <c r="E631" s="120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3">
      <c r="A632" s="16"/>
      <c r="B632" s="16"/>
      <c r="C632" s="16"/>
      <c r="D632" s="16"/>
      <c r="E632" s="120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3">
      <c r="A633" s="16"/>
      <c r="B633" s="16"/>
      <c r="C633" s="16"/>
      <c r="D633" s="16"/>
      <c r="E633" s="120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3">
      <c r="A634" s="16"/>
      <c r="B634" s="16"/>
      <c r="C634" s="16"/>
      <c r="D634" s="16"/>
      <c r="E634" s="120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3">
      <c r="A635" s="16"/>
      <c r="B635" s="16"/>
      <c r="C635" s="16"/>
      <c r="D635" s="16"/>
      <c r="E635" s="120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3">
      <c r="A636" s="16"/>
      <c r="B636" s="16"/>
      <c r="C636" s="16"/>
      <c r="D636" s="16"/>
      <c r="E636" s="120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3">
      <c r="A637" s="16"/>
      <c r="B637" s="16"/>
      <c r="C637" s="16"/>
      <c r="D637" s="16"/>
      <c r="E637" s="120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3">
      <c r="A638" s="16"/>
      <c r="B638" s="16"/>
      <c r="C638" s="16"/>
      <c r="D638" s="16"/>
      <c r="E638" s="120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3">
      <c r="A639" s="16"/>
      <c r="B639" s="16"/>
      <c r="C639" s="16"/>
      <c r="D639" s="16"/>
      <c r="E639" s="120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3">
      <c r="A640" s="16"/>
      <c r="B640" s="16"/>
      <c r="C640" s="16"/>
      <c r="D640" s="16"/>
      <c r="E640" s="120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3">
      <c r="A641" s="16"/>
      <c r="B641" s="16"/>
      <c r="C641" s="16"/>
      <c r="D641" s="16"/>
      <c r="E641" s="120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3">
      <c r="A642" s="16"/>
      <c r="B642" s="16"/>
      <c r="C642" s="16"/>
      <c r="D642" s="16"/>
      <c r="E642" s="120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3">
      <c r="A643" s="16"/>
      <c r="B643" s="16"/>
      <c r="C643" s="16"/>
      <c r="D643" s="16"/>
      <c r="E643" s="120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3">
      <c r="A644" s="16"/>
      <c r="B644" s="16"/>
      <c r="C644" s="16"/>
      <c r="D644" s="16"/>
      <c r="E644" s="120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3">
      <c r="A645" s="16"/>
      <c r="B645" s="16"/>
      <c r="C645" s="16"/>
      <c r="D645" s="16"/>
      <c r="E645" s="120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3">
      <c r="A646" s="16"/>
      <c r="B646" s="16"/>
      <c r="C646" s="16"/>
      <c r="D646" s="16"/>
      <c r="E646" s="120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3">
      <c r="A647" s="16"/>
      <c r="B647" s="16"/>
      <c r="C647" s="16"/>
      <c r="D647" s="16"/>
      <c r="E647" s="120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3">
      <c r="A648" s="16"/>
      <c r="B648" s="16"/>
      <c r="C648" s="16"/>
      <c r="D648" s="16"/>
      <c r="E648" s="120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3">
      <c r="A649" s="16"/>
      <c r="B649" s="16"/>
      <c r="C649" s="16"/>
      <c r="D649" s="16"/>
      <c r="E649" s="120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3">
      <c r="A650" s="16"/>
      <c r="B650" s="16"/>
      <c r="C650" s="16"/>
      <c r="D650" s="16"/>
      <c r="E650" s="120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3">
      <c r="A651" s="16"/>
      <c r="B651" s="16"/>
      <c r="C651" s="16"/>
      <c r="D651" s="16"/>
      <c r="E651" s="120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3">
      <c r="A652" s="16"/>
      <c r="B652" s="16"/>
      <c r="C652" s="16"/>
      <c r="D652" s="16"/>
      <c r="E652" s="120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3">
      <c r="A653" s="16"/>
      <c r="B653" s="16"/>
      <c r="C653" s="16"/>
      <c r="D653" s="16"/>
      <c r="E653" s="120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3">
      <c r="A654" s="16"/>
      <c r="B654" s="16"/>
      <c r="C654" s="16"/>
      <c r="D654" s="16"/>
      <c r="E654" s="120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3">
      <c r="A655" s="16"/>
      <c r="B655" s="16"/>
      <c r="C655" s="16"/>
      <c r="D655" s="16"/>
      <c r="E655" s="120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3">
      <c r="A656" s="16"/>
      <c r="B656" s="16"/>
      <c r="C656" s="16"/>
      <c r="D656" s="16"/>
      <c r="E656" s="120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3">
      <c r="A657" s="16"/>
      <c r="B657" s="16"/>
      <c r="C657" s="16"/>
      <c r="D657" s="16"/>
      <c r="E657" s="120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3">
      <c r="A658" s="16"/>
      <c r="B658" s="16"/>
      <c r="C658" s="16"/>
      <c r="D658" s="16"/>
      <c r="E658" s="120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3">
      <c r="A659" s="16"/>
      <c r="B659" s="16"/>
      <c r="C659" s="16"/>
      <c r="D659" s="16"/>
      <c r="E659" s="120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3">
      <c r="A660" s="16"/>
      <c r="B660" s="16"/>
      <c r="C660" s="16"/>
      <c r="D660" s="16"/>
      <c r="E660" s="120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3">
      <c r="A661" s="16"/>
      <c r="B661" s="16"/>
      <c r="C661" s="16"/>
      <c r="D661" s="16"/>
      <c r="E661" s="120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3">
      <c r="A662" s="16"/>
      <c r="B662" s="16"/>
      <c r="C662" s="16"/>
      <c r="D662" s="16"/>
      <c r="E662" s="120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3">
      <c r="A663" s="16"/>
      <c r="B663" s="16"/>
      <c r="C663" s="16"/>
      <c r="D663" s="16"/>
      <c r="E663" s="120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3">
      <c r="A664" s="16"/>
      <c r="B664" s="16"/>
      <c r="C664" s="16"/>
      <c r="D664" s="16"/>
      <c r="E664" s="120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3">
      <c r="A665" s="16"/>
      <c r="B665" s="16"/>
      <c r="C665" s="16"/>
      <c r="D665" s="16"/>
      <c r="E665" s="120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3">
      <c r="A666" s="16"/>
      <c r="B666" s="16"/>
      <c r="C666" s="16"/>
      <c r="D666" s="16"/>
      <c r="E666" s="120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3">
      <c r="A667" s="16"/>
      <c r="B667" s="16"/>
      <c r="C667" s="16"/>
      <c r="D667" s="16"/>
      <c r="E667" s="120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3">
      <c r="A668" s="16"/>
      <c r="B668" s="16"/>
      <c r="C668" s="16"/>
      <c r="D668" s="16"/>
      <c r="E668" s="120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3">
      <c r="A669" s="16"/>
      <c r="B669" s="16"/>
      <c r="C669" s="16"/>
      <c r="D669" s="16"/>
      <c r="E669" s="120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3">
      <c r="A670" s="16"/>
      <c r="B670" s="16"/>
      <c r="C670" s="16"/>
      <c r="D670" s="16"/>
      <c r="E670" s="120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3">
      <c r="A671" s="16"/>
      <c r="B671" s="16"/>
      <c r="C671" s="16"/>
      <c r="D671" s="16"/>
      <c r="E671" s="120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3">
      <c r="A672" s="16"/>
      <c r="B672" s="16"/>
      <c r="C672" s="16"/>
      <c r="D672" s="16"/>
      <c r="E672" s="120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3">
      <c r="A673" s="16"/>
      <c r="B673" s="16"/>
      <c r="C673" s="16"/>
      <c r="D673" s="16"/>
      <c r="E673" s="120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3">
      <c r="A674" s="16"/>
      <c r="B674" s="16"/>
      <c r="C674" s="16"/>
      <c r="D674" s="16"/>
      <c r="E674" s="120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3">
      <c r="A675" s="16"/>
      <c r="B675" s="16"/>
      <c r="C675" s="16"/>
      <c r="D675" s="16"/>
      <c r="E675" s="120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3">
      <c r="A676" s="16"/>
      <c r="B676" s="16"/>
      <c r="C676" s="16"/>
      <c r="D676" s="16"/>
      <c r="E676" s="120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3">
      <c r="A677" s="16"/>
      <c r="B677" s="16"/>
      <c r="C677" s="16"/>
      <c r="D677" s="16"/>
      <c r="E677" s="120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3">
      <c r="A678" s="16"/>
      <c r="B678" s="16"/>
      <c r="C678" s="16"/>
      <c r="D678" s="16"/>
      <c r="E678" s="120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3">
      <c r="A679" s="16"/>
      <c r="B679" s="16"/>
      <c r="C679" s="16"/>
      <c r="D679" s="16"/>
      <c r="E679" s="120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3">
      <c r="A680" s="16"/>
      <c r="B680" s="16"/>
      <c r="C680" s="16"/>
      <c r="D680" s="16"/>
      <c r="E680" s="120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3">
      <c r="A681" s="16"/>
      <c r="B681" s="16"/>
      <c r="C681" s="16"/>
      <c r="D681" s="16"/>
      <c r="E681" s="120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3">
      <c r="A682" s="16"/>
      <c r="B682" s="16"/>
      <c r="C682" s="16"/>
      <c r="D682" s="16"/>
      <c r="E682" s="120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3">
      <c r="A683" s="16"/>
      <c r="B683" s="16"/>
      <c r="C683" s="16"/>
      <c r="D683" s="16"/>
      <c r="E683" s="120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3">
      <c r="A684" s="16"/>
      <c r="B684" s="16"/>
      <c r="C684" s="16"/>
      <c r="D684" s="16"/>
      <c r="E684" s="120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3">
      <c r="A685" s="16"/>
      <c r="B685" s="16"/>
      <c r="C685" s="16"/>
      <c r="D685" s="16"/>
      <c r="E685" s="120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3">
      <c r="A686" s="16"/>
      <c r="B686" s="16"/>
      <c r="C686" s="16"/>
      <c r="D686" s="16"/>
      <c r="E686" s="120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3">
      <c r="A687" s="16"/>
      <c r="B687" s="16"/>
      <c r="C687" s="16"/>
      <c r="D687" s="16"/>
      <c r="E687" s="120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3">
      <c r="A688" s="16"/>
      <c r="B688" s="16"/>
      <c r="C688" s="16"/>
      <c r="D688" s="16"/>
      <c r="E688" s="120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3">
      <c r="A689" s="16"/>
      <c r="B689" s="16"/>
      <c r="C689" s="16"/>
      <c r="D689" s="16"/>
      <c r="E689" s="120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3">
      <c r="A690" s="16"/>
      <c r="B690" s="16"/>
      <c r="C690" s="16"/>
      <c r="D690" s="16"/>
      <c r="E690" s="120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3">
      <c r="A691" s="16"/>
      <c r="B691" s="16"/>
      <c r="C691" s="16"/>
      <c r="D691" s="16"/>
      <c r="E691" s="120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3">
      <c r="A692" s="16"/>
      <c r="B692" s="16"/>
      <c r="C692" s="16"/>
      <c r="D692" s="16"/>
      <c r="E692" s="120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3">
      <c r="A693" s="16"/>
      <c r="B693" s="16"/>
      <c r="C693" s="16"/>
      <c r="D693" s="16"/>
      <c r="E693" s="120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3">
      <c r="A694" s="16"/>
      <c r="B694" s="16"/>
      <c r="C694" s="16"/>
      <c r="D694" s="16"/>
      <c r="E694" s="120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3">
      <c r="A695" s="16"/>
      <c r="B695" s="16"/>
      <c r="C695" s="16"/>
      <c r="D695" s="16"/>
      <c r="E695" s="120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3">
      <c r="A696" s="16"/>
      <c r="B696" s="16"/>
      <c r="C696" s="16"/>
      <c r="D696" s="16"/>
      <c r="E696" s="120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3">
      <c r="A697" s="16"/>
      <c r="B697" s="16"/>
      <c r="C697" s="16"/>
      <c r="D697" s="16"/>
      <c r="E697" s="120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3">
      <c r="A698" s="16"/>
      <c r="B698" s="16"/>
      <c r="C698" s="16"/>
      <c r="D698" s="16"/>
      <c r="E698" s="120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3">
      <c r="A699" s="16"/>
      <c r="B699" s="16"/>
      <c r="C699" s="16"/>
      <c r="D699" s="16"/>
      <c r="E699" s="120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3">
      <c r="A700" s="16"/>
      <c r="B700" s="16"/>
      <c r="C700" s="16"/>
      <c r="D700" s="16"/>
      <c r="E700" s="120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3">
      <c r="A701" s="16"/>
      <c r="B701" s="16"/>
      <c r="C701" s="16"/>
      <c r="D701" s="16"/>
      <c r="E701" s="120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3">
      <c r="A702" s="16"/>
      <c r="B702" s="16"/>
      <c r="C702" s="16"/>
      <c r="D702" s="16"/>
      <c r="E702" s="120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3">
      <c r="A703" s="16"/>
      <c r="B703" s="16"/>
      <c r="C703" s="16"/>
      <c r="D703" s="16"/>
      <c r="E703" s="120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3">
      <c r="A704" s="16"/>
      <c r="B704" s="16"/>
      <c r="C704" s="16"/>
      <c r="D704" s="16"/>
      <c r="E704" s="120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3">
      <c r="A705" s="16"/>
      <c r="B705" s="16"/>
      <c r="C705" s="16"/>
      <c r="D705" s="16"/>
      <c r="E705" s="120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3">
      <c r="A706" s="16"/>
      <c r="B706" s="16"/>
      <c r="C706" s="16"/>
      <c r="D706" s="16"/>
      <c r="E706" s="120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3">
      <c r="A707" s="16"/>
      <c r="B707" s="16"/>
      <c r="C707" s="16"/>
      <c r="D707" s="16"/>
      <c r="E707" s="120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3">
      <c r="A708" s="16"/>
      <c r="B708" s="16"/>
      <c r="C708" s="16"/>
      <c r="D708" s="16"/>
      <c r="E708" s="120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3">
      <c r="A709" s="16"/>
      <c r="B709" s="16"/>
      <c r="C709" s="16"/>
      <c r="D709" s="16"/>
      <c r="E709" s="120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3">
      <c r="A710" s="16"/>
      <c r="B710" s="16"/>
      <c r="C710" s="16"/>
      <c r="D710" s="16"/>
      <c r="E710" s="120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3">
      <c r="A711" s="16"/>
      <c r="B711" s="16"/>
      <c r="C711" s="16"/>
      <c r="D711" s="16"/>
      <c r="E711" s="120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3">
      <c r="A712" s="16"/>
      <c r="B712" s="16"/>
      <c r="C712" s="16"/>
      <c r="D712" s="16"/>
      <c r="E712" s="120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3">
      <c r="A713" s="16"/>
      <c r="B713" s="16"/>
      <c r="C713" s="16"/>
      <c r="D713" s="16"/>
      <c r="E713" s="120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3">
      <c r="A714" s="16"/>
      <c r="B714" s="16"/>
      <c r="C714" s="16"/>
      <c r="D714" s="16"/>
      <c r="E714" s="120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3">
      <c r="A715" s="16"/>
      <c r="B715" s="16"/>
      <c r="C715" s="16"/>
      <c r="D715" s="16"/>
      <c r="E715" s="120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3">
      <c r="A716" s="16"/>
      <c r="B716" s="16"/>
      <c r="C716" s="16"/>
      <c r="D716" s="16"/>
      <c r="E716" s="120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3">
      <c r="A717" s="16"/>
      <c r="B717" s="16"/>
      <c r="C717" s="16"/>
      <c r="D717" s="16"/>
      <c r="E717" s="120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3">
      <c r="A718" s="16"/>
      <c r="B718" s="16"/>
      <c r="C718" s="16"/>
      <c r="D718" s="16"/>
      <c r="E718" s="120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3">
      <c r="A719" s="16"/>
      <c r="B719" s="16"/>
      <c r="C719" s="16"/>
      <c r="D719" s="16"/>
      <c r="E719" s="120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3">
      <c r="A720" s="16"/>
      <c r="B720" s="16"/>
      <c r="C720" s="16"/>
      <c r="D720" s="16"/>
      <c r="E720" s="120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3">
      <c r="A721" s="16"/>
      <c r="B721" s="16"/>
      <c r="C721" s="16"/>
      <c r="D721" s="16"/>
      <c r="E721" s="120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3">
      <c r="A722" s="16"/>
      <c r="B722" s="16"/>
      <c r="C722" s="16"/>
      <c r="D722" s="16"/>
      <c r="E722" s="120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3">
      <c r="A723" s="16"/>
      <c r="B723" s="16"/>
      <c r="C723" s="16"/>
      <c r="D723" s="16"/>
      <c r="E723" s="120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3">
      <c r="A724" s="16"/>
      <c r="B724" s="16"/>
      <c r="C724" s="16"/>
      <c r="D724" s="16"/>
      <c r="E724" s="120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3">
      <c r="A725" s="16"/>
      <c r="B725" s="16"/>
      <c r="C725" s="16"/>
      <c r="D725" s="16"/>
      <c r="E725" s="120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3">
      <c r="A726" s="16"/>
      <c r="B726" s="16"/>
      <c r="C726" s="16"/>
      <c r="D726" s="16"/>
      <c r="E726" s="120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3">
      <c r="A727" s="16"/>
      <c r="B727" s="16"/>
      <c r="C727" s="16"/>
      <c r="D727" s="16"/>
      <c r="E727" s="120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3">
      <c r="A728" s="16"/>
      <c r="B728" s="16"/>
      <c r="C728" s="16"/>
      <c r="D728" s="16"/>
      <c r="E728" s="120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3">
      <c r="A729" s="16"/>
      <c r="B729" s="16"/>
      <c r="C729" s="16"/>
      <c r="D729" s="16"/>
      <c r="E729" s="120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3">
      <c r="A730" s="16"/>
      <c r="B730" s="16"/>
      <c r="C730" s="16"/>
      <c r="D730" s="16"/>
      <c r="E730" s="120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3">
      <c r="A731" s="16"/>
      <c r="B731" s="16"/>
      <c r="C731" s="16"/>
      <c r="D731" s="16"/>
      <c r="E731" s="120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3">
      <c r="A732" s="16"/>
      <c r="B732" s="16"/>
      <c r="C732" s="16"/>
      <c r="D732" s="16"/>
      <c r="E732" s="120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3">
      <c r="A733" s="16"/>
      <c r="B733" s="16"/>
      <c r="C733" s="16"/>
      <c r="D733" s="16"/>
      <c r="E733" s="120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3">
      <c r="A734" s="16"/>
      <c r="B734" s="16"/>
      <c r="C734" s="16"/>
      <c r="D734" s="16"/>
      <c r="E734" s="120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3">
      <c r="A735" s="16"/>
      <c r="B735" s="16"/>
      <c r="C735" s="16"/>
      <c r="D735" s="16"/>
      <c r="E735" s="120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3">
      <c r="A736" s="16"/>
      <c r="B736" s="16"/>
      <c r="C736" s="16"/>
      <c r="D736" s="16"/>
      <c r="E736" s="120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3">
      <c r="A737" s="16"/>
      <c r="B737" s="16"/>
      <c r="C737" s="16"/>
      <c r="D737" s="16"/>
      <c r="E737" s="120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3">
      <c r="A738" s="16"/>
      <c r="B738" s="16"/>
      <c r="C738" s="16"/>
      <c r="D738" s="16"/>
      <c r="E738" s="120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3">
      <c r="A739" s="16"/>
      <c r="B739" s="16"/>
      <c r="C739" s="16"/>
      <c r="D739" s="16"/>
      <c r="E739" s="120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3">
      <c r="A740" s="16"/>
      <c r="B740" s="16"/>
      <c r="C740" s="16"/>
      <c r="D740" s="16"/>
      <c r="E740" s="120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3">
      <c r="A741" s="16"/>
      <c r="B741" s="16"/>
      <c r="C741" s="16"/>
      <c r="D741" s="16"/>
      <c r="E741" s="120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3">
      <c r="A742" s="16"/>
      <c r="B742" s="16"/>
      <c r="C742" s="16"/>
      <c r="D742" s="16"/>
      <c r="E742" s="120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3">
      <c r="A743" s="16"/>
      <c r="B743" s="16"/>
      <c r="C743" s="16"/>
      <c r="D743" s="16"/>
      <c r="E743" s="120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3">
      <c r="A744" s="16"/>
      <c r="B744" s="16"/>
      <c r="C744" s="16"/>
      <c r="D744" s="16"/>
      <c r="E744" s="120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3">
      <c r="A745" s="16"/>
      <c r="B745" s="16"/>
      <c r="C745" s="16"/>
      <c r="D745" s="16"/>
      <c r="E745" s="120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3">
      <c r="A746" s="16"/>
      <c r="B746" s="16"/>
      <c r="C746" s="16"/>
      <c r="D746" s="16"/>
      <c r="E746" s="120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3">
      <c r="A747" s="16"/>
      <c r="B747" s="16"/>
      <c r="C747" s="16"/>
      <c r="D747" s="16"/>
      <c r="E747" s="120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3">
      <c r="A748" s="16"/>
      <c r="B748" s="16"/>
      <c r="C748" s="16"/>
      <c r="D748" s="16"/>
      <c r="E748" s="120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3">
      <c r="A749" s="16"/>
      <c r="B749" s="16"/>
      <c r="C749" s="16"/>
      <c r="D749" s="16"/>
      <c r="E749" s="120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3">
      <c r="A750" s="16"/>
      <c r="B750" s="16"/>
      <c r="C750" s="16"/>
      <c r="D750" s="16"/>
      <c r="E750" s="120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3">
      <c r="A751" s="16"/>
      <c r="B751" s="16"/>
      <c r="C751" s="16"/>
      <c r="D751" s="16"/>
      <c r="E751" s="120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3">
      <c r="A752" s="16"/>
      <c r="B752" s="16"/>
      <c r="C752" s="16"/>
      <c r="D752" s="16"/>
      <c r="E752" s="120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3">
      <c r="A753" s="16"/>
      <c r="B753" s="16"/>
      <c r="C753" s="16"/>
      <c r="D753" s="16"/>
      <c r="E753" s="120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3">
      <c r="A754" s="16"/>
      <c r="B754" s="16"/>
      <c r="C754" s="16"/>
      <c r="D754" s="16"/>
      <c r="E754" s="120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3">
      <c r="A755" s="16"/>
      <c r="B755" s="16"/>
      <c r="C755" s="16"/>
      <c r="D755" s="16"/>
      <c r="E755" s="120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3">
      <c r="A756" s="16"/>
      <c r="B756" s="16"/>
      <c r="C756" s="16"/>
      <c r="D756" s="16"/>
      <c r="E756" s="120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3">
      <c r="A757" s="16"/>
      <c r="B757" s="16"/>
      <c r="C757" s="16"/>
      <c r="D757" s="16"/>
      <c r="E757" s="120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3">
      <c r="A758" s="16"/>
      <c r="B758" s="16"/>
      <c r="C758" s="16"/>
      <c r="D758" s="16"/>
      <c r="E758" s="120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3">
      <c r="A759" s="16"/>
      <c r="B759" s="16"/>
      <c r="C759" s="16"/>
      <c r="D759" s="16"/>
      <c r="E759" s="120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3">
      <c r="A760" s="16"/>
      <c r="B760" s="16"/>
      <c r="C760" s="16"/>
      <c r="D760" s="16"/>
      <c r="E760" s="120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3">
      <c r="A761" s="16"/>
      <c r="B761" s="16"/>
      <c r="C761" s="16"/>
      <c r="D761" s="16"/>
      <c r="E761" s="120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3">
      <c r="A762" s="16"/>
      <c r="B762" s="16"/>
      <c r="C762" s="16"/>
      <c r="D762" s="16"/>
      <c r="E762" s="120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3">
      <c r="A763" s="16"/>
      <c r="B763" s="16"/>
      <c r="C763" s="16"/>
      <c r="D763" s="16"/>
      <c r="E763" s="120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3">
      <c r="A764" s="16"/>
      <c r="B764" s="16"/>
      <c r="C764" s="16"/>
      <c r="D764" s="16"/>
      <c r="E764" s="120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3">
      <c r="A765" s="16"/>
      <c r="B765" s="16"/>
      <c r="C765" s="16"/>
      <c r="D765" s="16"/>
      <c r="E765" s="120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3">
      <c r="A766" s="16"/>
      <c r="B766" s="16"/>
      <c r="C766" s="16"/>
      <c r="D766" s="16"/>
      <c r="E766" s="120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3">
      <c r="A767" s="16"/>
      <c r="B767" s="16"/>
      <c r="C767" s="16"/>
      <c r="D767" s="16"/>
      <c r="E767" s="120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3">
      <c r="A768" s="16"/>
      <c r="B768" s="16"/>
      <c r="C768" s="16"/>
      <c r="D768" s="16"/>
      <c r="E768" s="120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3">
      <c r="A769" s="16"/>
      <c r="B769" s="16"/>
      <c r="C769" s="16"/>
      <c r="D769" s="16"/>
      <c r="E769" s="120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3">
      <c r="A770" s="16"/>
      <c r="B770" s="16"/>
      <c r="C770" s="16"/>
      <c r="D770" s="16"/>
      <c r="E770" s="120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3">
      <c r="A771" s="16"/>
      <c r="B771" s="16"/>
      <c r="C771" s="16"/>
      <c r="D771" s="16"/>
      <c r="E771" s="120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3">
      <c r="A772" s="16"/>
      <c r="B772" s="16"/>
      <c r="C772" s="16"/>
      <c r="D772" s="16"/>
      <c r="E772" s="120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3">
      <c r="A773" s="16"/>
      <c r="B773" s="16"/>
      <c r="C773" s="16"/>
      <c r="D773" s="16"/>
      <c r="E773" s="120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3">
      <c r="A774" s="16"/>
      <c r="B774" s="16"/>
      <c r="C774" s="16"/>
      <c r="D774" s="16"/>
      <c r="E774" s="120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3">
      <c r="A775" s="16"/>
      <c r="B775" s="16"/>
      <c r="C775" s="16"/>
      <c r="D775" s="16"/>
      <c r="E775" s="120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3">
      <c r="A776" s="16"/>
      <c r="B776" s="16"/>
      <c r="C776" s="16"/>
      <c r="D776" s="16"/>
      <c r="E776" s="120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3">
      <c r="A777" s="16"/>
      <c r="B777" s="16"/>
      <c r="C777" s="16"/>
      <c r="D777" s="16"/>
      <c r="E777" s="120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3">
      <c r="A778" s="16"/>
      <c r="B778" s="16"/>
      <c r="C778" s="16"/>
      <c r="D778" s="16"/>
      <c r="E778" s="120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3">
      <c r="A779" s="16"/>
      <c r="B779" s="16"/>
      <c r="C779" s="16"/>
      <c r="D779" s="16"/>
      <c r="E779" s="120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3">
      <c r="A780" s="16"/>
      <c r="B780" s="16"/>
      <c r="C780" s="16"/>
      <c r="D780" s="16"/>
      <c r="E780" s="120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3">
      <c r="A781" s="16"/>
      <c r="B781" s="16"/>
      <c r="C781" s="16"/>
      <c r="D781" s="16"/>
      <c r="E781" s="120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3">
      <c r="A782" s="16"/>
      <c r="B782" s="16"/>
      <c r="C782" s="16"/>
      <c r="D782" s="16"/>
      <c r="E782" s="120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3">
      <c r="A783" s="16"/>
      <c r="B783" s="16"/>
      <c r="C783" s="16"/>
      <c r="D783" s="16"/>
      <c r="E783" s="120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3">
      <c r="A784" s="16"/>
      <c r="B784" s="16"/>
      <c r="C784" s="16"/>
      <c r="D784" s="16"/>
      <c r="E784" s="120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3">
      <c r="A785" s="16"/>
      <c r="B785" s="16"/>
      <c r="C785" s="16"/>
      <c r="D785" s="16"/>
      <c r="E785" s="120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3">
      <c r="A786" s="16"/>
      <c r="B786" s="16"/>
      <c r="C786" s="16"/>
      <c r="D786" s="16"/>
      <c r="E786" s="120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3">
      <c r="A787" s="16"/>
      <c r="B787" s="16"/>
      <c r="C787" s="16"/>
      <c r="D787" s="16"/>
      <c r="E787" s="120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3">
      <c r="A788" s="16"/>
      <c r="B788" s="16"/>
      <c r="C788" s="16"/>
      <c r="D788" s="16"/>
      <c r="E788" s="120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3">
      <c r="A789" s="16"/>
      <c r="B789" s="16"/>
      <c r="C789" s="16"/>
      <c r="D789" s="16"/>
      <c r="E789" s="120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3">
      <c r="A790" s="16"/>
      <c r="B790" s="16"/>
      <c r="C790" s="16"/>
      <c r="D790" s="16"/>
      <c r="E790" s="120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3">
      <c r="A791" s="16"/>
      <c r="B791" s="16"/>
      <c r="C791" s="16"/>
      <c r="D791" s="16"/>
      <c r="E791" s="120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3">
      <c r="A792" s="16"/>
      <c r="B792" s="16"/>
      <c r="C792" s="16"/>
      <c r="D792" s="16"/>
      <c r="E792" s="120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3">
      <c r="A793" s="16"/>
      <c r="B793" s="16"/>
      <c r="C793" s="16"/>
      <c r="D793" s="16"/>
      <c r="E793" s="120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3">
      <c r="A794" s="16"/>
      <c r="B794" s="16"/>
      <c r="C794" s="16"/>
      <c r="D794" s="16"/>
      <c r="E794" s="120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3">
      <c r="A795" s="16"/>
      <c r="B795" s="16"/>
      <c r="C795" s="16"/>
      <c r="D795" s="16"/>
      <c r="E795" s="120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3">
      <c r="A796" s="16"/>
      <c r="B796" s="16"/>
      <c r="C796" s="16"/>
      <c r="D796" s="16"/>
      <c r="E796" s="120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3">
      <c r="A797" s="16"/>
      <c r="B797" s="16"/>
      <c r="C797" s="16"/>
      <c r="D797" s="16"/>
      <c r="E797" s="120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3">
      <c r="A798" s="16"/>
      <c r="B798" s="16"/>
      <c r="C798" s="16"/>
      <c r="D798" s="16"/>
      <c r="E798" s="120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3">
      <c r="A799" s="16"/>
      <c r="B799" s="16"/>
      <c r="C799" s="16"/>
      <c r="D799" s="16"/>
      <c r="E799" s="120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3">
      <c r="A800" s="16"/>
      <c r="B800" s="16"/>
      <c r="C800" s="16"/>
      <c r="D800" s="16"/>
      <c r="E800" s="120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3">
      <c r="A801" s="16"/>
      <c r="B801" s="16"/>
      <c r="C801" s="16"/>
      <c r="D801" s="16"/>
      <c r="E801" s="120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3">
      <c r="A802" s="16"/>
      <c r="B802" s="16"/>
      <c r="C802" s="16"/>
      <c r="D802" s="16"/>
      <c r="E802" s="120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3">
      <c r="A803" s="16"/>
      <c r="B803" s="16"/>
      <c r="C803" s="16"/>
      <c r="D803" s="16"/>
      <c r="E803" s="120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3">
      <c r="A804" s="16"/>
      <c r="B804" s="16"/>
      <c r="C804" s="16"/>
      <c r="D804" s="16"/>
      <c r="E804" s="120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3">
      <c r="A805" s="16"/>
      <c r="B805" s="16"/>
      <c r="C805" s="16"/>
      <c r="D805" s="16"/>
      <c r="E805" s="120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3">
      <c r="A806" s="16"/>
      <c r="B806" s="16"/>
      <c r="C806" s="16"/>
      <c r="D806" s="16"/>
      <c r="E806" s="120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3">
      <c r="A807" s="16"/>
      <c r="B807" s="16"/>
      <c r="C807" s="16"/>
      <c r="D807" s="16"/>
      <c r="E807" s="120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3">
      <c r="A808" s="16"/>
      <c r="B808" s="16"/>
      <c r="C808" s="16"/>
      <c r="D808" s="16"/>
      <c r="E808" s="120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3">
      <c r="A809" s="16"/>
      <c r="B809" s="16"/>
      <c r="C809" s="16"/>
      <c r="D809" s="16"/>
      <c r="E809" s="120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3">
      <c r="A810" s="16"/>
      <c r="B810" s="16"/>
      <c r="C810" s="16"/>
      <c r="D810" s="16"/>
      <c r="E810" s="120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3">
      <c r="A811" s="16"/>
      <c r="B811" s="16"/>
      <c r="C811" s="16"/>
      <c r="D811" s="16"/>
      <c r="E811" s="120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3">
      <c r="A812" s="16"/>
      <c r="B812" s="16"/>
      <c r="C812" s="16"/>
      <c r="D812" s="16"/>
      <c r="E812" s="120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3">
      <c r="A813" s="16"/>
      <c r="B813" s="16"/>
      <c r="C813" s="16"/>
      <c r="D813" s="16"/>
      <c r="E813" s="120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3">
      <c r="A814" s="16"/>
      <c r="B814" s="16"/>
      <c r="C814" s="16"/>
      <c r="D814" s="16"/>
      <c r="E814" s="120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3">
      <c r="A815" s="16"/>
      <c r="B815" s="16"/>
      <c r="C815" s="16"/>
      <c r="D815" s="16"/>
      <c r="E815" s="120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3">
      <c r="A816" s="16"/>
      <c r="B816" s="16"/>
      <c r="C816" s="16"/>
      <c r="D816" s="16"/>
      <c r="E816" s="120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3">
      <c r="A817" s="16"/>
      <c r="B817" s="16"/>
      <c r="C817" s="16"/>
      <c r="D817" s="16"/>
      <c r="E817" s="120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3">
      <c r="A818" s="16"/>
      <c r="B818" s="16"/>
      <c r="C818" s="16"/>
      <c r="D818" s="16"/>
      <c r="E818" s="120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3">
      <c r="A819" s="16"/>
      <c r="B819" s="16"/>
      <c r="C819" s="16"/>
      <c r="D819" s="16"/>
      <c r="E819" s="120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3">
      <c r="A820" s="16"/>
      <c r="B820" s="16"/>
      <c r="C820" s="16"/>
      <c r="D820" s="16"/>
      <c r="E820" s="120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3">
      <c r="A821" s="16"/>
      <c r="B821" s="16"/>
      <c r="C821" s="16"/>
      <c r="D821" s="16"/>
      <c r="E821" s="120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3">
      <c r="A822" s="16"/>
      <c r="B822" s="16"/>
      <c r="C822" s="16"/>
      <c r="D822" s="16"/>
      <c r="E822" s="120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3">
      <c r="A823" s="16"/>
      <c r="B823" s="16"/>
      <c r="C823" s="16"/>
      <c r="D823" s="16"/>
      <c r="E823" s="120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3">
      <c r="A824" s="16"/>
      <c r="B824" s="16"/>
      <c r="C824" s="16"/>
      <c r="D824" s="16"/>
      <c r="E824" s="120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3">
      <c r="A825" s="16"/>
      <c r="B825" s="16"/>
      <c r="C825" s="16"/>
      <c r="D825" s="16"/>
      <c r="E825" s="120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3">
      <c r="A826" s="16"/>
      <c r="B826" s="16"/>
      <c r="C826" s="16"/>
      <c r="D826" s="16"/>
      <c r="E826" s="120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3">
      <c r="A827" s="16"/>
      <c r="B827" s="16"/>
      <c r="C827" s="16"/>
      <c r="D827" s="16"/>
      <c r="E827" s="120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3">
      <c r="A828" s="16"/>
      <c r="B828" s="16"/>
      <c r="C828" s="16"/>
      <c r="D828" s="16"/>
      <c r="E828" s="120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3">
      <c r="A829" s="16"/>
      <c r="B829" s="16"/>
      <c r="C829" s="16"/>
      <c r="D829" s="16"/>
      <c r="E829" s="120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3">
      <c r="A830" s="16"/>
      <c r="B830" s="16"/>
      <c r="C830" s="16"/>
      <c r="D830" s="16"/>
      <c r="E830" s="120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3">
      <c r="A831" s="16"/>
      <c r="B831" s="16"/>
      <c r="C831" s="16"/>
      <c r="D831" s="16"/>
      <c r="E831" s="120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3">
      <c r="A832" s="16"/>
      <c r="B832" s="16"/>
      <c r="C832" s="16"/>
      <c r="D832" s="16"/>
      <c r="E832" s="120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3">
      <c r="A833" s="16"/>
      <c r="B833" s="16"/>
      <c r="C833" s="16"/>
      <c r="D833" s="16"/>
      <c r="E833" s="120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3">
      <c r="A834" s="16"/>
      <c r="B834" s="16"/>
      <c r="C834" s="16"/>
      <c r="D834" s="16"/>
      <c r="E834" s="120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3">
      <c r="A835" s="16"/>
      <c r="B835" s="16"/>
      <c r="C835" s="16"/>
      <c r="D835" s="16"/>
      <c r="E835" s="120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3">
      <c r="A836" s="16"/>
      <c r="B836" s="16"/>
      <c r="C836" s="16"/>
      <c r="D836" s="16"/>
      <c r="E836" s="120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3">
      <c r="A837" s="16"/>
      <c r="B837" s="16"/>
      <c r="C837" s="16"/>
      <c r="D837" s="16"/>
      <c r="E837" s="120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3">
      <c r="A838" s="16"/>
      <c r="B838" s="16"/>
      <c r="C838" s="16"/>
      <c r="D838" s="16"/>
      <c r="E838" s="120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3">
      <c r="A839" s="16"/>
      <c r="B839" s="16"/>
      <c r="C839" s="16"/>
      <c r="D839" s="16"/>
      <c r="E839" s="120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3">
      <c r="A840" s="16"/>
      <c r="B840" s="16"/>
      <c r="C840" s="16"/>
      <c r="D840" s="16"/>
      <c r="E840" s="120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3">
      <c r="A841" s="16"/>
      <c r="B841" s="16"/>
      <c r="C841" s="16"/>
      <c r="D841" s="16"/>
      <c r="E841" s="120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3">
      <c r="A842" s="16"/>
      <c r="B842" s="16"/>
      <c r="C842" s="16"/>
      <c r="D842" s="16"/>
      <c r="E842" s="120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3">
      <c r="A843" s="16"/>
      <c r="B843" s="16"/>
      <c r="C843" s="16"/>
      <c r="D843" s="16"/>
      <c r="E843" s="120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3">
      <c r="A844" s="16"/>
      <c r="B844" s="16"/>
      <c r="C844" s="16"/>
      <c r="D844" s="16"/>
      <c r="E844" s="120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3">
      <c r="A845" s="16"/>
      <c r="B845" s="16"/>
      <c r="C845" s="16"/>
      <c r="D845" s="16"/>
      <c r="E845" s="120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3">
      <c r="A846" s="16"/>
      <c r="B846" s="16"/>
      <c r="C846" s="16"/>
      <c r="D846" s="16"/>
      <c r="E846" s="120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3">
      <c r="A847" s="16"/>
      <c r="B847" s="16"/>
      <c r="C847" s="16"/>
      <c r="D847" s="16"/>
      <c r="E847" s="120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3">
      <c r="A848" s="16"/>
      <c r="B848" s="16"/>
      <c r="C848" s="16"/>
      <c r="D848" s="16"/>
      <c r="E848" s="120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3">
      <c r="A849" s="16"/>
      <c r="B849" s="16"/>
      <c r="C849" s="16"/>
      <c r="D849" s="16"/>
      <c r="E849" s="120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3">
      <c r="A850" s="16"/>
      <c r="B850" s="16"/>
      <c r="C850" s="16"/>
      <c r="D850" s="16"/>
      <c r="E850" s="120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3">
      <c r="A851" s="16"/>
      <c r="B851" s="16"/>
      <c r="C851" s="16"/>
      <c r="D851" s="16"/>
      <c r="E851" s="120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3">
      <c r="A852" s="16"/>
      <c r="B852" s="16"/>
      <c r="C852" s="16"/>
      <c r="D852" s="16"/>
      <c r="E852" s="120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3">
      <c r="A853" s="16"/>
      <c r="B853" s="16"/>
      <c r="C853" s="16"/>
      <c r="D853" s="16"/>
      <c r="E853" s="120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3">
      <c r="A854" s="16"/>
      <c r="B854" s="16"/>
      <c r="C854" s="16"/>
      <c r="D854" s="16"/>
      <c r="E854" s="120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3">
      <c r="A855" s="16"/>
      <c r="B855" s="16"/>
      <c r="C855" s="16"/>
      <c r="D855" s="16"/>
      <c r="E855" s="120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3">
      <c r="A856" s="16"/>
      <c r="B856" s="16"/>
      <c r="C856" s="16"/>
      <c r="D856" s="16"/>
      <c r="E856" s="120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3">
      <c r="A857" s="16"/>
      <c r="B857" s="16"/>
      <c r="C857" s="16"/>
      <c r="D857" s="16"/>
      <c r="E857" s="120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3">
      <c r="A858" s="16"/>
      <c r="B858" s="16"/>
      <c r="C858" s="16"/>
      <c r="D858" s="16"/>
      <c r="E858" s="120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3">
      <c r="A859" s="16"/>
      <c r="B859" s="16"/>
      <c r="C859" s="16"/>
      <c r="D859" s="16"/>
      <c r="E859" s="120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3">
      <c r="A860" s="16"/>
      <c r="B860" s="16"/>
      <c r="C860" s="16"/>
      <c r="D860" s="16"/>
      <c r="E860" s="120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3">
      <c r="A861" s="16"/>
      <c r="B861" s="16"/>
      <c r="C861" s="16"/>
      <c r="D861" s="16"/>
      <c r="E861" s="120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3">
      <c r="A862" s="16"/>
      <c r="B862" s="16"/>
      <c r="C862" s="16"/>
      <c r="D862" s="16"/>
      <c r="E862" s="120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3">
      <c r="A863" s="16"/>
      <c r="B863" s="16"/>
      <c r="C863" s="16"/>
      <c r="D863" s="16"/>
      <c r="E863" s="120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3">
      <c r="A864" s="16"/>
      <c r="B864" s="16"/>
      <c r="C864" s="16"/>
      <c r="D864" s="16"/>
      <c r="E864" s="120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3">
      <c r="A865" s="16"/>
      <c r="B865" s="16"/>
      <c r="C865" s="16"/>
      <c r="D865" s="16"/>
      <c r="E865" s="120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3">
      <c r="A866" s="16"/>
      <c r="B866" s="16"/>
      <c r="C866" s="16"/>
      <c r="D866" s="16"/>
      <c r="E866" s="120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3">
      <c r="A867" s="16"/>
      <c r="B867" s="16"/>
      <c r="C867" s="16"/>
      <c r="D867" s="16"/>
      <c r="E867" s="120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3">
      <c r="A868" s="16"/>
      <c r="B868" s="16"/>
      <c r="C868" s="16"/>
      <c r="D868" s="16"/>
      <c r="E868" s="120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3">
      <c r="A869" s="16"/>
      <c r="B869" s="16"/>
      <c r="C869" s="16"/>
      <c r="D869" s="16"/>
      <c r="E869" s="120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3">
      <c r="A870" s="16"/>
      <c r="B870" s="16"/>
      <c r="C870" s="16"/>
      <c r="D870" s="16"/>
      <c r="E870" s="120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3">
      <c r="A871" s="16"/>
      <c r="B871" s="16"/>
      <c r="C871" s="16"/>
      <c r="D871" s="16"/>
      <c r="E871" s="120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3">
      <c r="A872" s="16"/>
      <c r="B872" s="16"/>
      <c r="C872" s="16"/>
      <c r="D872" s="16"/>
      <c r="E872" s="120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3">
      <c r="A873" s="16"/>
      <c r="B873" s="16"/>
      <c r="C873" s="16"/>
      <c r="D873" s="16"/>
      <c r="E873" s="120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3">
      <c r="A874" s="16"/>
      <c r="B874" s="16"/>
      <c r="C874" s="16"/>
      <c r="D874" s="16"/>
      <c r="E874" s="120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3">
      <c r="A875" s="16"/>
      <c r="B875" s="16"/>
      <c r="C875" s="16"/>
      <c r="D875" s="16"/>
      <c r="E875" s="120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3">
      <c r="A876" s="16"/>
      <c r="B876" s="16"/>
      <c r="C876" s="16"/>
      <c r="D876" s="16"/>
      <c r="E876" s="120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3">
      <c r="A877" s="16"/>
      <c r="B877" s="16"/>
      <c r="C877" s="16"/>
      <c r="D877" s="16"/>
      <c r="E877" s="120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3">
      <c r="A878" s="16"/>
      <c r="B878" s="16"/>
      <c r="C878" s="16"/>
      <c r="D878" s="16"/>
      <c r="E878" s="120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3">
      <c r="A879" s="16"/>
      <c r="B879" s="16"/>
      <c r="C879" s="16"/>
      <c r="D879" s="16"/>
      <c r="E879" s="120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3">
      <c r="A880" s="16"/>
      <c r="B880" s="16"/>
      <c r="C880" s="16"/>
      <c r="D880" s="16"/>
      <c r="E880" s="120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3">
      <c r="A881" s="16"/>
      <c r="B881" s="16"/>
      <c r="C881" s="16"/>
      <c r="D881" s="16"/>
      <c r="E881" s="120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3">
      <c r="A882" s="16"/>
      <c r="B882" s="16"/>
      <c r="C882" s="16"/>
      <c r="D882" s="16"/>
      <c r="E882" s="120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3">
      <c r="A883" s="16"/>
      <c r="B883" s="16"/>
      <c r="C883" s="16"/>
      <c r="D883" s="16"/>
      <c r="E883" s="120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3">
      <c r="A884" s="16"/>
      <c r="B884" s="16"/>
      <c r="C884" s="16"/>
      <c r="D884" s="16"/>
      <c r="E884" s="120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3">
      <c r="A885" s="16"/>
      <c r="B885" s="16"/>
      <c r="C885" s="16"/>
      <c r="D885" s="16"/>
      <c r="E885" s="120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3">
      <c r="A886" s="16"/>
      <c r="B886" s="16"/>
      <c r="C886" s="16"/>
      <c r="D886" s="16"/>
      <c r="E886" s="120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3">
      <c r="A887" s="16"/>
      <c r="B887" s="16"/>
      <c r="C887" s="16"/>
      <c r="D887" s="16"/>
      <c r="E887" s="120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3">
      <c r="A888" s="16"/>
      <c r="B888" s="16"/>
      <c r="C888" s="16"/>
      <c r="D888" s="16"/>
      <c r="E888" s="120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3">
      <c r="A889" s="16"/>
      <c r="B889" s="16"/>
      <c r="C889" s="16"/>
      <c r="D889" s="16"/>
      <c r="E889" s="120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3">
      <c r="A890" s="16"/>
      <c r="B890" s="16"/>
      <c r="C890" s="16"/>
      <c r="D890" s="16"/>
      <c r="E890" s="120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3">
      <c r="A891" s="16"/>
      <c r="B891" s="16"/>
      <c r="C891" s="16"/>
      <c r="D891" s="16"/>
      <c r="E891" s="120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3">
      <c r="A892" s="16"/>
      <c r="B892" s="16"/>
      <c r="C892" s="16"/>
      <c r="D892" s="16"/>
      <c r="E892" s="120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3">
      <c r="A893" s="16"/>
      <c r="B893" s="16"/>
      <c r="C893" s="16"/>
      <c r="D893" s="16"/>
      <c r="E893" s="120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3">
      <c r="A894" s="16"/>
      <c r="B894" s="16"/>
      <c r="C894" s="16"/>
      <c r="D894" s="16"/>
      <c r="E894" s="120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3">
      <c r="A895" s="16"/>
      <c r="B895" s="16"/>
      <c r="C895" s="16"/>
      <c r="D895" s="16"/>
      <c r="E895" s="120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3">
      <c r="A896" s="16"/>
      <c r="B896" s="16"/>
      <c r="C896" s="16"/>
      <c r="D896" s="16"/>
      <c r="E896" s="120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3">
      <c r="A897" s="16"/>
      <c r="B897" s="16"/>
      <c r="C897" s="16"/>
      <c r="D897" s="16"/>
      <c r="E897" s="120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3">
      <c r="A898" s="16"/>
      <c r="B898" s="16"/>
      <c r="C898" s="16"/>
      <c r="D898" s="16"/>
      <c r="E898" s="120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3">
      <c r="A899" s="16"/>
      <c r="B899" s="16"/>
      <c r="C899" s="16"/>
      <c r="D899" s="16"/>
      <c r="E899" s="120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3">
      <c r="A900" s="16"/>
      <c r="B900" s="16"/>
      <c r="C900" s="16"/>
      <c r="D900" s="16"/>
      <c r="E900" s="120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3">
      <c r="A901" s="16"/>
      <c r="B901" s="16"/>
      <c r="C901" s="16"/>
      <c r="D901" s="16"/>
      <c r="E901" s="120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3">
      <c r="A902" s="16"/>
      <c r="B902" s="16"/>
      <c r="C902" s="16"/>
      <c r="D902" s="16"/>
      <c r="E902" s="120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3">
      <c r="A903" s="16"/>
      <c r="B903" s="16"/>
      <c r="C903" s="16"/>
      <c r="D903" s="16"/>
      <c r="E903" s="120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3">
      <c r="A904" s="16"/>
      <c r="B904" s="16"/>
      <c r="C904" s="16"/>
      <c r="D904" s="16"/>
      <c r="E904" s="120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3">
      <c r="A905" s="16"/>
      <c r="B905" s="16"/>
      <c r="C905" s="16"/>
      <c r="D905" s="16"/>
      <c r="E905" s="120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3">
      <c r="A906" s="16"/>
      <c r="B906" s="16"/>
      <c r="C906" s="16"/>
      <c r="D906" s="16"/>
      <c r="E906" s="120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3">
      <c r="A907" s="16"/>
      <c r="B907" s="16"/>
      <c r="C907" s="16"/>
      <c r="D907" s="16"/>
      <c r="E907" s="120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3">
      <c r="A908" s="16"/>
      <c r="B908" s="16"/>
      <c r="C908" s="16"/>
      <c r="D908" s="16"/>
      <c r="E908" s="120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3">
      <c r="A909" s="16"/>
      <c r="B909" s="16"/>
      <c r="C909" s="16"/>
      <c r="D909" s="16"/>
      <c r="E909" s="120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3">
      <c r="A910" s="16"/>
      <c r="B910" s="16"/>
      <c r="C910" s="16"/>
      <c r="D910" s="16"/>
      <c r="E910" s="120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3">
      <c r="A911" s="16"/>
      <c r="B911" s="16"/>
      <c r="C911" s="16"/>
      <c r="D911" s="16"/>
      <c r="E911" s="120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3">
      <c r="A912" s="16"/>
      <c r="B912" s="16"/>
      <c r="C912" s="16"/>
      <c r="D912" s="16"/>
      <c r="E912" s="120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3">
      <c r="A913" s="16"/>
      <c r="B913" s="16"/>
      <c r="C913" s="16"/>
      <c r="D913" s="16"/>
      <c r="E913" s="120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3">
      <c r="A914" s="16"/>
      <c r="B914" s="16"/>
      <c r="C914" s="16"/>
      <c r="D914" s="16"/>
      <c r="E914" s="120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3">
      <c r="A915" s="16"/>
      <c r="B915" s="16"/>
      <c r="C915" s="16"/>
      <c r="D915" s="16"/>
      <c r="E915" s="120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3">
      <c r="A916" s="16"/>
      <c r="B916" s="16"/>
      <c r="C916" s="16"/>
      <c r="D916" s="16"/>
      <c r="E916" s="120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3">
      <c r="A917" s="16"/>
      <c r="B917" s="16"/>
      <c r="C917" s="16"/>
      <c r="D917" s="16"/>
      <c r="E917" s="120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3">
      <c r="A918" s="16"/>
      <c r="B918" s="16"/>
      <c r="C918" s="16"/>
      <c r="D918" s="16"/>
      <c r="E918" s="120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3">
      <c r="A919" s="16"/>
      <c r="B919" s="16"/>
      <c r="C919" s="16"/>
      <c r="D919" s="16"/>
      <c r="E919" s="120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3">
      <c r="A920" s="16"/>
      <c r="B920" s="16"/>
      <c r="C920" s="16"/>
      <c r="D920" s="16"/>
      <c r="E920" s="120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3">
      <c r="A921" s="16"/>
      <c r="B921" s="16"/>
      <c r="C921" s="16"/>
      <c r="D921" s="16"/>
      <c r="E921" s="120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3">
      <c r="A922" s="16"/>
      <c r="B922" s="16"/>
      <c r="C922" s="16"/>
      <c r="D922" s="16"/>
      <c r="E922" s="120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3">
      <c r="A923" s="16"/>
      <c r="B923" s="16"/>
      <c r="C923" s="16"/>
      <c r="D923" s="16"/>
      <c r="E923" s="120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3">
      <c r="A924" s="16"/>
      <c r="B924" s="16"/>
      <c r="C924" s="16"/>
      <c r="D924" s="16"/>
      <c r="E924" s="120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3">
      <c r="A925" s="16"/>
      <c r="B925" s="16"/>
      <c r="C925" s="16"/>
      <c r="D925" s="16"/>
      <c r="E925" s="120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3">
      <c r="A926" s="16"/>
      <c r="B926" s="16"/>
      <c r="C926" s="16"/>
      <c r="D926" s="16"/>
      <c r="E926" s="120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3">
      <c r="A927" s="16"/>
      <c r="B927" s="16"/>
      <c r="C927" s="16"/>
      <c r="D927" s="16"/>
      <c r="E927" s="120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3">
      <c r="A928" s="16"/>
      <c r="B928" s="16"/>
      <c r="C928" s="16"/>
      <c r="D928" s="16"/>
      <c r="E928" s="120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3">
      <c r="A929" s="16"/>
      <c r="B929" s="16"/>
      <c r="C929" s="16"/>
      <c r="D929" s="16"/>
      <c r="E929" s="120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3">
      <c r="A930" s="16"/>
      <c r="B930" s="16"/>
      <c r="C930" s="16"/>
      <c r="D930" s="16"/>
      <c r="E930" s="120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3">
      <c r="A931" s="16"/>
      <c r="B931" s="16"/>
      <c r="C931" s="16"/>
      <c r="D931" s="16"/>
      <c r="E931" s="120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3">
      <c r="A932" s="16"/>
      <c r="B932" s="16"/>
      <c r="C932" s="16"/>
      <c r="D932" s="16"/>
      <c r="E932" s="120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3">
      <c r="A933" s="16"/>
      <c r="B933" s="16"/>
      <c r="C933" s="16"/>
      <c r="D933" s="16"/>
      <c r="E933" s="120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3">
      <c r="A934" s="16"/>
      <c r="B934" s="16"/>
      <c r="C934" s="16"/>
      <c r="D934" s="16"/>
      <c r="E934" s="120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3">
      <c r="A935" s="16"/>
      <c r="B935" s="16"/>
      <c r="C935" s="16"/>
      <c r="D935" s="16"/>
      <c r="E935" s="120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3">
      <c r="A936" s="16"/>
      <c r="B936" s="16"/>
      <c r="C936" s="16"/>
      <c r="D936" s="16"/>
      <c r="E936" s="120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3">
      <c r="A937" s="16"/>
      <c r="B937" s="16"/>
      <c r="C937" s="16"/>
      <c r="D937" s="16"/>
      <c r="E937" s="120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3">
      <c r="A938" s="16"/>
      <c r="B938" s="16"/>
      <c r="C938" s="16"/>
      <c r="D938" s="16"/>
      <c r="E938" s="120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3">
      <c r="A939" s="16"/>
      <c r="B939" s="16"/>
      <c r="C939" s="16"/>
      <c r="D939" s="16"/>
      <c r="E939" s="120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3">
      <c r="A940" s="16"/>
      <c r="B940" s="16"/>
      <c r="C940" s="16"/>
      <c r="D940" s="16"/>
      <c r="E940" s="120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3">
      <c r="A941" s="16"/>
      <c r="B941" s="16"/>
      <c r="C941" s="16"/>
      <c r="D941" s="16"/>
      <c r="E941" s="120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3">
      <c r="A942" s="16"/>
      <c r="B942" s="16"/>
      <c r="C942" s="16"/>
      <c r="D942" s="16"/>
      <c r="E942" s="120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3">
      <c r="A943" s="16"/>
      <c r="B943" s="16"/>
      <c r="C943" s="16"/>
      <c r="D943" s="16"/>
      <c r="E943" s="120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3">
      <c r="A944" s="16"/>
      <c r="B944" s="16"/>
      <c r="C944" s="16"/>
      <c r="D944" s="16"/>
      <c r="E944" s="120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3">
      <c r="A945" s="16"/>
      <c r="B945" s="16"/>
      <c r="C945" s="16"/>
      <c r="D945" s="16"/>
      <c r="E945" s="120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3">
      <c r="A946" s="16"/>
      <c r="B946" s="16"/>
      <c r="C946" s="16"/>
      <c r="D946" s="16"/>
      <c r="E946" s="120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3">
      <c r="A947" s="16"/>
      <c r="B947" s="16"/>
      <c r="C947" s="16"/>
      <c r="D947" s="16"/>
      <c r="E947" s="120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3">
      <c r="A948" s="16"/>
      <c r="B948" s="16"/>
      <c r="C948" s="16"/>
      <c r="D948" s="16"/>
      <c r="E948" s="120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3">
      <c r="A949" s="16"/>
      <c r="B949" s="16"/>
      <c r="C949" s="16"/>
      <c r="D949" s="16"/>
      <c r="E949" s="120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3">
      <c r="A950" s="16"/>
      <c r="B950" s="16"/>
      <c r="C950" s="16"/>
      <c r="D950" s="16"/>
      <c r="E950" s="120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3">
      <c r="A951" s="16"/>
      <c r="B951" s="16"/>
      <c r="C951" s="16"/>
      <c r="D951" s="16"/>
      <c r="E951" s="120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3">
      <c r="A952" s="16"/>
      <c r="B952" s="16"/>
      <c r="C952" s="16"/>
      <c r="D952" s="16"/>
      <c r="E952" s="120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3">
      <c r="A953" s="16"/>
      <c r="B953" s="16"/>
      <c r="C953" s="16"/>
      <c r="D953" s="16"/>
      <c r="E953" s="120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3">
      <c r="A954" s="16"/>
      <c r="B954" s="16"/>
      <c r="C954" s="16"/>
      <c r="D954" s="16"/>
      <c r="E954" s="120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3">
      <c r="A955" s="16"/>
      <c r="B955" s="16"/>
      <c r="C955" s="16"/>
      <c r="D955" s="16"/>
      <c r="E955" s="120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3">
      <c r="A956" s="16"/>
      <c r="B956" s="16"/>
      <c r="C956" s="16"/>
      <c r="D956" s="16"/>
      <c r="E956" s="120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3">
      <c r="A957" s="16"/>
      <c r="B957" s="16"/>
      <c r="C957" s="16"/>
      <c r="D957" s="16"/>
      <c r="E957" s="120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3">
      <c r="A958" s="16"/>
      <c r="B958" s="16"/>
      <c r="C958" s="16"/>
      <c r="D958" s="16"/>
      <c r="E958" s="120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3">
      <c r="A959" s="16"/>
      <c r="B959" s="16"/>
      <c r="C959" s="16"/>
      <c r="D959" s="16"/>
      <c r="E959" s="120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3">
      <c r="A960" s="16"/>
      <c r="B960" s="16"/>
      <c r="C960" s="16"/>
      <c r="D960" s="16"/>
      <c r="E960" s="120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3">
      <c r="A961" s="16"/>
      <c r="B961" s="16"/>
      <c r="C961" s="16"/>
      <c r="D961" s="16"/>
      <c r="E961" s="120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3">
      <c r="A962" s="16"/>
      <c r="B962" s="16"/>
      <c r="C962" s="16"/>
      <c r="D962" s="16"/>
      <c r="E962" s="120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3">
      <c r="A963" s="16"/>
      <c r="B963" s="16"/>
      <c r="C963" s="16"/>
      <c r="D963" s="16"/>
      <c r="E963" s="120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3">
      <c r="A964" s="16"/>
      <c r="B964" s="16"/>
      <c r="C964" s="16"/>
      <c r="D964" s="16"/>
      <c r="E964" s="120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3">
      <c r="A965" s="16"/>
      <c r="B965" s="16"/>
      <c r="C965" s="16"/>
      <c r="D965" s="16"/>
      <c r="E965" s="120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3">
      <c r="A966" s="16"/>
      <c r="B966" s="16"/>
      <c r="C966" s="16"/>
      <c r="D966" s="16"/>
      <c r="E966" s="120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3">
      <c r="A967" s="16"/>
      <c r="B967" s="16"/>
      <c r="C967" s="16"/>
      <c r="D967" s="16"/>
      <c r="E967" s="120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3">
      <c r="A968" s="16"/>
      <c r="B968" s="16"/>
      <c r="C968" s="16"/>
      <c r="D968" s="16"/>
      <c r="E968" s="120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3">
      <c r="A969" s="16"/>
      <c r="B969" s="16"/>
      <c r="C969" s="16"/>
      <c r="D969" s="16"/>
      <c r="E969" s="120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3">
      <c r="A970" s="16"/>
      <c r="B970" s="16"/>
      <c r="C970" s="16"/>
      <c r="D970" s="16"/>
      <c r="E970" s="120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3">
      <c r="A971" s="16"/>
      <c r="B971" s="16"/>
      <c r="C971" s="16"/>
      <c r="D971" s="16"/>
      <c r="E971" s="120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3">
      <c r="A972" s="16"/>
      <c r="B972" s="16"/>
      <c r="C972" s="16"/>
      <c r="D972" s="16"/>
      <c r="E972" s="120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3">
      <c r="A973" s="16"/>
      <c r="B973" s="16"/>
      <c r="C973" s="16"/>
      <c r="D973" s="16"/>
      <c r="E973" s="120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3">
      <c r="A974" s="16"/>
      <c r="B974" s="16"/>
      <c r="C974" s="16"/>
      <c r="D974" s="16"/>
      <c r="E974" s="120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3">
      <c r="A975" s="16"/>
      <c r="B975" s="16"/>
      <c r="C975" s="16"/>
      <c r="D975" s="16"/>
      <c r="E975" s="120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3">
      <c r="A976" s="16"/>
      <c r="B976" s="16"/>
      <c r="C976" s="16"/>
      <c r="D976" s="16"/>
      <c r="E976" s="120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3">
      <c r="A977" s="16"/>
      <c r="B977" s="16"/>
      <c r="C977" s="16"/>
      <c r="D977" s="16"/>
      <c r="E977" s="120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3">
      <c r="A978" s="16"/>
      <c r="B978" s="16"/>
      <c r="C978" s="16"/>
      <c r="D978" s="16"/>
      <c r="E978" s="120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3">
      <c r="A979" s="16"/>
      <c r="B979" s="16"/>
      <c r="C979" s="16"/>
      <c r="D979" s="16"/>
      <c r="E979" s="120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3">
      <c r="A980" s="16"/>
      <c r="B980" s="16"/>
      <c r="C980" s="16"/>
      <c r="D980" s="16"/>
      <c r="E980" s="120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3">
      <c r="A981" s="16"/>
      <c r="B981" s="16"/>
      <c r="C981" s="16"/>
      <c r="D981" s="16"/>
      <c r="E981" s="120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3">
      <c r="A982" s="16"/>
      <c r="B982" s="16"/>
      <c r="C982" s="16"/>
      <c r="D982" s="16"/>
      <c r="E982" s="120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3">
      <c r="A983" s="16"/>
      <c r="B983" s="16"/>
      <c r="C983" s="16"/>
      <c r="D983" s="16"/>
      <c r="E983" s="120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3">
      <c r="A984" s="16"/>
      <c r="B984" s="16"/>
      <c r="C984" s="16"/>
      <c r="D984" s="16"/>
      <c r="E984" s="120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3">
      <c r="A985" s="16"/>
      <c r="B985" s="16"/>
      <c r="C985" s="16"/>
      <c r="D985" s="16"/>
      <c r="E985" s="120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3">
      <c r="A986" s="16"/>
      <c r="B986" s="16"/>
      <c r="C986" s="16"/>
      <c r="D986" s="16"/>
      <c r="E986" s="120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3">
      <c r="A987" s="16"/>
      <c r="B987" s="16"/>
      <c r="C987" s="16"/>
      <c r="D987" s="16"/>
      <c r="E987" s="120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3">
      <c r="A988" s="16"/>
      <c r="B988" s="16"/>
      <c r="C988" s="16"/>
      <c r="D988" s="16"/>
      <c r="E988" s="120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3">
      <c r="A989" s="16"/>
      <c r="B989" s="16"/>
      <c r="C989" s="16"/>
      <c r="D989" s="16"/>
      <c r="E989" s="120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3">
      <c r="A990" s="16"/>
      <c r="B990" s="16"/>
      <c r="C990" s="16"/>
      <c r="D990" s="16"/>
      <c r="E990" s="120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3">
      <c r="A991" s="16"/>
      <c r="B991" s="16"/>
      <c r="C991" s="16"/>
      <c r="D991" s="16"/>
      <c r="E991" s="120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3">
      <c r="A992" s="16"/>
      <c r="B992" s="16"/>
      <c r="C992" s="16"/>
      <c r="D992" s="16"/>
      <c r="E992" s="120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3">
      <c r="A993" s="16"/>
      <c r="B993" s="16"/>
      <c r="C993" s="16"/>
      <c r="D993" s="16"/>
      <c r="E993" s="120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3">
      <c r="A994" s="16"/>
      <c r="B994" s="16"/>
      <c r="C994" s="16"/>
      <c r="D994" s="16"/>
      <c r="E994" s="120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3">
      <c r="A995" s="16"/>
      <c r="B995" s="16"/>
      <c r="C995" s="16"/>
      <c r="D995" s="16"/>
      <c r="E995" s="120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3">
      <c r="A996" s="16"/>
      <c r="B996" s="16"/>
      <c r="C996" s="16"/>
      <c r="D996" s="16"/>
      <c r="E996" s="120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3">
      <c r="A997" s="16"/>
      <c r="B997" s="16"/>
      <c r="C997" s="16"/>
      <c r="D997" s="16"/>
      <c r="E997" s="120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3">
      <c r="A998" s="16"/>
      <c r="B998" s="16"/>
      <c r="C998" s="16"/>
      <c r="D998" s="16"/>
      <c r="E998" s="120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3">
      <c r="A999" s="16"/>
      <c r="B999" s="16"/>
      <c r="C999" s="16"/>
      <c r="D999" s="16"/>
      <c r="E999" s="120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3">
      <c r="A1000" s="16"/>
      <c r="B1000" s="16"/>
      <c r="C1000" s="16"/>
      <c r="D1000" s="16"/>
      <c r="E1000" s="120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spans="1:26" ht="13">
      <c r="A1001" s="16"/>
      <c r="B1001" s="16"/>
      <c r="C1001" s="16"/>
      <c r="D1001" s="16"/>
      <c r="E1001" s="120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spans="1:26" ht="13">
      <c r="A1002" s="16"/>
      <c r="B1002" s="16"/>
      <c r="C1002" s="16"/>
      <c r="D1002" s="16"/>
      <c r="E1002" s="120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</sheetData>
  <mergeCells count="68">
    <mergeCell ref="A44:E44"/>
    <mergeCell ref="F39:J39"/>
    <mergeCell ref="K39:L39"/>
    <mergeCell ref="F40:J40"/>
    <mergeCell ref="K40:L40"/>
    <mergeCell ref="F41:J41"/>
    <mergeCell ref="K41:L41"/>
    <mergeCell ref="K36:L36"/>
    <mergeCell ref="F37:J37"/>
    <mergeCell ref="K37:L37"/>
    <mergeCell ref="F38:J38"/>
    <mergeCell ref="K38:L38"/>
    <mergeCell ref="A33:A35"/>
    <mergeCell ref="C33:C34"/>
    <mergeCell ref="E33:E34"/>
    <mergeCell ref="H34:J34"/>
    <mergeCell ref="F36:J36"/>
    <mergeCell ref="G29:J29"/>
    <mergeCell ref="A30:A32"/>
    <mergeCell ref="C30:C32"/>
    <mergeCell ref="E30:E32"/>
    <mergeCell ref="G30:J30"/>
    <mergeCell ref="G31:J31"/>
    <mergeCell ref="G32:J32"/>
    <mergeCell ref="A26:A28"/>
    <mergeCell ref="C26:C28"/>
    <mergeCell ref="E26:E28"/>
    <mergeCell ref="G26:J26"/>
    <mergeCell ref="G27:J27"/>
    <mergeCell ref="G28:J28"/>
    <mergeCell ref="A24:A25"/>
    <mergeCell ref="C24:C25"/>
    <mergeCell ref="E24:E25"/>
    <mergeCell ref="F24:L24"/>
    <mergeCell ref="G25:J25"/>
    <mergeCell ref="A21:A22"/>
    <mergeCell ref="C21:C22"/>
    <mergeCell ref="E21:E22"/>
    <mergeCell ref="H21:J21"/>
    <mergeCell ref="H22:J22"/>
    <mergeCell ref="A14:D14"/>
    <mergeCell ref="B15:D15"/>
    <mergeCell ref="G16:J16"/>
    <mergeCell ref="G17:J17"/>
    <mergeCell ref="F18:F19"/>
    <mergeCell ref="G18:J18"/>
    <mergeCell ref="A19:A20"/>
    <mergeCell ref="C19:C20"/>
    <mergeCell ref="E19:E20"/>
    <mergeCell ref="G19:J19"/>
    <mergeCell ref="G20:J20"/>
    <mergeCell ref="A6:L6"/>
    <mergeCell ref="A8:L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A1:L1"/>
    <mergeCell ref="A2:L2"/>
    <mergeCell ref="A3:L3"/>
    <mergeCell ref="A4:L4"/>
    <mergeCell ref="A5:L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COMISSIONADOS</vt:lpstr>
      <vt:lpstr>QUADRO EFETIVOS</vt:lpstr>
      <vt:lpstr>QUADRO MAGISTÉRIO</vt:lpstr>
      <vt:lpstr>OUTROS QUADROS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dc:description/>
  <cp:lastModifiedBy>carla</cp:lastModifiedBy>
  <cp:revision>5</cp:revision>
  <dcterms:created xsi:type="dcterms:W3CDTF">2026-05-28T19:32:00Z</dcterms:created>
  <dcterms:modified xsi:type="dcterms:W3CDTF">2026-05-28T19:34:14Z</dcterms:modified>
  <dc:language>pt-BR</dc:language>
</cp:coreProperties>
</file>