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C:\Users\leonardo\Documents\TATIANE BELO\BARREIRA DO TRIUNFO - PROJETO URBANÍSTICO - AV. JK\_ARQUIVOS FINAIS\"/>
    </mc:Choice>
  </mc:AlternateContent>
  <xr:revisionPtr revIDLastSave="0" documentId="13_ncr:1_{9BA92A56-0C95-476C-A8FC-158DD35AC2B4}" xr6:coauthVersionLast="47" xr6:coauthVersionMax="47" xr10:uidLastSave="{00000000-0000-0000-0000-000000000000}"/>
  <bookViews>
    <workbookView xWindow="-120" yWindow="-120" windowWidth="29040" windowHeight="15840" tabRatio="934" xr2:uid="{00000000-000D-0000-FFFF-FFFF00000000}"/>
  </bookViews>
  <sheets>
    <sheet name="Planilha Referencial" sheetId="1" r:id="rId1"/>
    <sheet name="Cotação" sheetId="29" state="hidden" r:id="rId2"/>
    <sheet name="Cronograma Referencial" sheetId="12" r:id="rId3"/>
    <sheet name="LDI Referencial" sheetId="7" r:id="rId4"/>
  </sheets>
  <externalReferences>
    <externalReference r:id="rId5"/>
  </externalReferences>
  <definedNames>
    <definedName name="__xlfn_CONCAT">#N/A</definedName>
    <definedName name="_xlnm_Database" localSheetId="2">"NA()"</definedName>
    <definedName name="_xlnm_Print_Area" localSheetId="2">'Cronograma Referencial'!$A$1:$O$36</definedName>
    <definedName name="_xlnm_Print_Area" localSheetId="3">'LDI Referencial'!$A$1:$C$29</definedName>
    <definedName name="_xlnm_Print_Titles" localSheetId="2">'Cronograma Referencial'!$A$4:$AMN$5</definedName>
    <definedName name="ACABB1">#REF!</definedName>
    <definedName name="ACABB2">#REF!</definedName>
    <definedName name="ACABB3">#REF!</definedName>
    <definedName name="ACABB4">#REF!</definedName>
    <definedName name="ACABB5">#REF!</definedName>
    <definedName name="ACABB6">#REF!</definedName>
    <definedName name="AÇOB1">#REF!</definedName>
    <definedName name="AÇOB2">#REF!</definedName>
    <definedName name="AÇOB3">#REF!</definedName>
    <definedName name="AÇOB4">#REF!</definedName>
    <definedName name="AÇOB5">#REF!</definedName>
    <definedName name="AÇOB6">#REF!</definedName>
    <definedName name="AÇOJ1">#REF!</definedName>
    <definedName name="AÇOJ2">#REF!</definedName>
    <definedName name="AÇOJ3">#REF!</definedName>
    <definedName name="AÇOJ4">#REF!</definedName>
    <definedName name="AÇOJ5">#REF!</definedName>
    <definedName name="AÇOJ6">#REF!</definedName>
    <definedName name="ALVB1">#REF!</definedName>
    <definedName name="ALVB2">#REF!</definedName>
    <definedName name="ALVB3">#REF!</definedName>
    <definedName name="ALVB4">#REF!</definedName>
    <definedName name="ALVB5">#REF!</definedName>
    <definedName name="ALVB6">#REF!</definedName>
    <definedName name="_xlnm.Print_Area" localSheetId="1">Cotação!$B$1:$I$33</definedName>
    <definedName name="_xlnm.Print_Area" localSheetId="2">'Cronograma Referencial'!$A$1:$O$36</definedName>
    <definedName name="_xlnm.Print_Area" localSheetId="0">'Planilha Referencial'!$B$1:$K$420</definedName>
    <definedName name="CONCB1">#REF!</definedName>
    <definedName name="CONCB2">#REF!</definedName>
    <definedName name="CONCB3">#REF!</definedName>
    <definedName name="CONCB4">#REF!</definedName>
    <definedName name="CONCB5">#REF!</definedName>
    <definedName name="CONCB6">#REF!</definedName>
    <definedName name="CONCJ1">#REF!</definedName>
    <definedName name="CONCJ2">#REF!</definedName>
    <definedName name="CONCJ3">#REF!</definedName>
    <definedName name="CONCJ4">#REF!</definedName>
    <definedName name="CONCJ5">#REF!</definedName>
    <definedName name="CONCJ6">#REF!</definedName>
    <definedName name="DESONERACAO">"IF(OR(Import_Desoneracao=""DESONERADO"";Import_Desoneracao=""SIM"");""SIM"";""NÃO"")"</definedName>
    <definedName name="Excel_BuiltIn_Print_Area" localSheetId="1">Cotação!$B$1:$H$18</definedName>
    <definedName name="Excel_BuiltIn_Print_Area" localSheetId="2">'Cronograma Referencial'!$A$1:$O$36</definedName>
    <definedName name="Excel_BuiltIn_Print_Area" localSheetId="0">'Planilha Referencial'!$C$1:$J$420</definedName>
    <definedName name="Excel_BuiltIn_Print_Area_2" localSheetId="2">"NA()"</definedName>
    <definedName name="Excel_BuiltIn_Print_Titles" localSheetId="0">'Planilha Referencial'!$C$1:$ALL$8</definedName>
    <definedName name="Excel_BuiltIn_Print_Titles_2" localSheetId="2">"NA()"</definedName>
    <definedName name="Excel_BuiltIn_Print_Titles_2_1" localSheetId="2">"NA()"</definedName>
    <definedName name="Excel_BuiltIn_Print_Titles_3" localSheetId="2">"NA()"</definedName>
    <definedName name="FORMAB1">#REF!</definedName>
    <definedName name="FORMAB2">#REF!</definedName>
    <definedName name="FORMAB3">#REF!</definedName>
    <definedName name="FORMAB4">#REF!</definedName>
    <definedName name="FORMAB5">#REF!</definedName>
    <definedName name="FORMAB6">#REF!</definedName>
    <definedName name="FORMAJ1">#REF!</definedName>
    <definedName name="FORMAJ2">#REF!</definedName>
    <definedName name="FORMAJ3">#REF!</definedName>
    <definedName name="FORMAJ4">#REF!</definedName>
    <definedName name="FORMAJ5">#REF!</definedName>
    <definedName name="FORMAJ6">#REF!</definedName>
    <definedName name="FORMAJ7">#REF!</definedName>
    <definedName name="IMPB1">#REF!</definedName>
    <definedName name="IMPB2">#REF!</definedName>
    <definedName name="IMPB3">#REF!</definedName>
    <definedName name="IMPB4">#REF!</definedName>
    <definedName name="IMPB5">#REF!</definedName>
    <definedName name="IMPB6">#REF!</definedName>
    <definedName name="IMPJ1">#REF!</definedName>
    <definedName name="IMPJ2">#REF!</definedName>
    <definedName name="IMPJ3">#REF!</definedName>
    <definedName name="IMPJ4">#REF!</definedName>
    <definedName name="IMPJ5">#REF!</definedName>
    <definedName name="IMPJ6">#REF!</definedName>
    <definedName name="Import_Desoneracao">#N/A</definedName>
    <definedName name="ORÇAMENTO_BancoRef">"planilha!#ref!"</definedName>
    <definedName name="REFERENCIA_Descricao">IF(ISNUMBER('[1]Planilha Referencial'!$AC1),OFFSET(INDIRECT(ORÇAMENTO_BancoRef),'[1]Planilha Referencial'!$AC1-1,3,1),'[1]Planilha Referencial'!$AC1)</definedName>
    <definedName name="REFERENCIA_Unidade">"NA()"</definedName>
    <definedName name="SomaAgrup">"SUMIF(OFFSET([$Planilha1.$C1];1;0;[$Planilha1.$D1]);""S"";OFFSET([$Planilha1.A1];1;0;[$Planilha1.$D1]))"</definedName>
    <definedName name="_xlnm.Print_Titles" localSheetId="1">Cotação!$1:$6</definedName>
    <definedName name="_xlnm.Print_Titles" localSheetId="0">'Planilha Referencial'!$1:$10</definedName>
    <definedName name="VTOTAL1">"ROUND([$Planilha1.$T1]*[$Planilha1.$W1];15-13*[$Planilha1.$AF$11])"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0" i="1" l="1"/>
  <c r="I79" i="1"/>
  <c r="I78" i="1"/>
  <c r="I77" i="1"/>
  <c r="I76" i="1"/>
  <c r="I75" i="1"/>
  <c r="I74" i="1"/>
  <c r="I19" i="1"/>
  <c r="I17" i="1"/>
  <c r="I15" i="1"/>
  <c r="O5" i="12" l="1"/>
  <c r="H419" i="1"/>
  <c r="H417" i="1"/>
  <c r="H416" i="1"/>
  <c r="H415" i="1"/>
  <c r="H414" i="1"/>
  <c r="H413" i="1"/>
  <c r="H412" i="1"/>
  <c r="H411" i="1"/>
  <c r="H410" i="1"/>
  <c r="H408" i="1"/>
  <c r="H407" i="1"/>
  <c r="H406" i="1"/>
  <c r="H405" i="1"/>
  <c r="H404" i="1"/>
  <c r="H403" i="1"/>
  <c r="H402" i="1"/>
  <c r="H401" i="1"/>
  <c r="H399" i="1"/>
  <c r="H398" i="1"/>
  <c r="H397" i="1"/>
  <c r="H396" i="1"/>
  <c r="H395" i="1"/>
  <c r="H394" i="1"/>
  <c r="H393" i="1"/>
  <c r="H392" i="1"/>
  <c r="H390" i="1"/>
  <c r="H389" i="1"/>
  <c r="H388" i="1"/>
  <c r="H387" i="1"/>
  <c r="H386" i="1"/>
  <c r="H385" i="1"/>
  <c r="H384" i="1"/>
  <c r="H383" i="1"/>
  <c r="H380" i="1"/>
  <c r="H379" i="1"/>
  <c r="H378" i="1"/>
  <c r="H377" i="1"/>
  <c r="H376" i="1"/>
  <c r="H375" i="1"/>
  <c r="H374" i="1"/>
  <c r="H373" i="1"/>
  <c r="H371" i="1"/>
  <c r="H370" i="1"/>
  <c r="H369" i="1"/>
  <c r="H368" i="1"/>
  <c r="H367" i="1"/>
  <c r="H366" i="1"/>
  <c r="H365" i="1"/>
  <c r="H364" i="1"/>
  <c r="H362" i="1"/>
  <c r="H361" i="1"/>
  <c r="H360" i="1"/>
  <c r="H359" i="1"/>
  <c r="H358" i="1"/>
  <c r="H357" i="1"/>
  <c r="H356" i="1"/>
  <c r="H355" i="1"/>
  <c r="H353" i="1"/>
  <c r="H352" i="1"/>
  <c r="H351" i="1"/>
  <c r="H350" i="1"/>
  <c r="H349" i="1"/>
  <c r="H348" i="1"/>
  <c r="H347" i="1"/>
  <c r="H346" i="1"/>
  <c r="H343" i="1"/>
  <c r="H342" i="1"/>
  <c r="H341" i="1"/>
  <c r="H340" i="1"/>
  <c r="H339" i="1"/>
  <c r="H338" i="1"/>
  <c r="H337" i="1"/>
  <c r="H336" i="1"/>
  <c r="H334" i="1"/>
  <c r="H333" i="1"/>
  <c r="H332" i="1"/>
  <c r="H331" i="1"/>
  <c r="H330" i="1"/>
  <c r="H329" i="1"/>
  <c r="H328" i="1"/>
  <c r="H327" i="1"/>
  <c r="H325" i="1"/>
  <c r="H324" i="1"/>
  <c r="H323" i="1"/>
  <c r="H322" i="1"/>
  <c r="H321" i="1"/>
  <c r="H320" i="1"/>
  <c r="H319" i="1"/>
  <c r="H318" i="1"/>
  <c r="H316" i="1"/>
  <c r="H315" i="1"/>
  <c r="H314" i="1"/>
  <c r="H313" i="1"/>
  <c r="H311" i="1"/>
  <c r="H310" i="1"/>
  <c r="H309" i="1"/>
  <c r="H308" i="1"/>
  <c r="H307" i="1"/>
  <c r="H306" i="1"/>
  <c r="H305" i="1"/>
  <c r="H304" i="1"/>
  <c r="H302" i="1"/>
  <c r="H301" i="1"/>
  <c r="H300" i="1"/>
  <c r="H299" i="1"/>
  <c r="H298" i="1"/>
  <c r="H297" i="1"/>
  <c r="H296" i="1"/>
  <c r="H295" i="1"/>
  <c r="H293" i="1"/>
  <c r="H292" i="1"/>
  <c r="H291" i="1"/>
  <c r="H290" i="1"/>
  <c r="H289" i="1"/>
  <c r="H288" i="1"/>
  <c r="H287" i="1"/>
  <c r="H286" i="1"/>
  <c r="H283" i="1"/>
  <c r="H282" i="1"/>
  <c r="H281" i="1"/>
  <c r="H280" i="1"/>
  <c r="H279" i="1"/>
  <c r="H278" i="1"/>
  <c r="H277" i="1"/>
  <c r="H276" i="1"/>
  <c r="H274" i="1"/>
  <c r="H273" i="1"/>
  <c r="H272" i="1"/>
  <c r="H271" i="1"/>
  <c r="H269" i="1"/>
  <c r="H268" i="1"/>
  <c r="H267" i="1"/>
  <c r="H266" i="1"/>
  <c r="H265" i="1"/>
  <c r="H264" i="1"/>
  <c r="H263" i="1"/>
  <c r="H262" i="1"/>
  <c r="H260" i="1"/>
  <c r="H259" i="1"/>
  <c r="H258" i="1"/>
  <c r="H257" i="1"/>
  <c r="H256" i="1"/>
  <c r="H255" i="1"/>
  <c r="H254" i="1"/>
  <c r="H253" i="1"/>
  <c r="H251" i="1"/>
  <c r="H250" i="1"/>
  <c r="H249" i="1"/>
  <c r="H248" i="1"/>
  <c r="H247" i="1"/>
  <c r="H246" i="1"/>
  <c r="H245" i="1"/>
  <c r="H244" i="1"/>
  <c r="H241" i="1"/>
  <c r="H240" i="1"/>
  <c r="H239" i="1"/>
  <c r="H238" i="1"/>
  <c r="H237" i="1"/>
  <c r="H236" i="1"/>
  <c r="H235" i="1"/>
  <c r="H234" i="1"/>
  <c r="H232" i="1"/>
  <c r="H231" i="1"/>
  <c r="H230" i="1"/>
  <c r="H229" i="1"/>
  <c r="H227" i="1"/>
  <c r="H226" i="1"/>
  <c r="H225" i="1"/>
  <c r="H224" i="1"/>
  <c r="H223" i="1"/>
  <c r="H222" i="1"/>
  <c r="H221" i="1"/>
  <c r="H220" i="1"/>
  <c r="H218" i="1"/>
  <c r="H217" i="1"/>
  <c r="H216" i="1"/>
  <c r="H215" i="1"/>
  <c r="H214" i="1"/>
  <c r="H213" i="1"/>
  <c r="H212" i="1"/>
  <c r="H211" i="1"/>
  <c r="H209" i="1"/>
  <c r="H208" i="1"/>
  <c r="H207" i="1"/>
  <c r="H206" i="1"/>
  <c r="H205" i="1"/>
  <c r="H204" i="1"/>
  <c r="H203" i="1"/>
  <c r="H202" i="1"/>
  <c r="H198" i="1"/>
  <c r="H197" i="1"/>
  <c r="H196" i="1"/>
  <c r="H195" i="1"/>
  <c r="H193" i="1"/>
  <c r="H192" i="1"/>
  <c r="H191" i="1"/>
  <c r="H190" i="1"/>
  <c r="H189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68" i="1"/>
  <c r="H167" i="1"/>
  <c r="H166" i="1"/>
  <c r="H165" i="1"/>
  <c r="H164" i="1"/>
  <c r="H163" i="1"/>
  <c r="H162" i="1"/>
  <c r="H160" i="1"/>
  <c r="H159" i="1"/>
  <c r="H158" i="1"/>
  <c r="H157" i="1"/>
  <c r="H156" i="1"/>
  <c r="H155" i="1"/>
  <c r="H153" i="1"/>
  <c r="H151" i="1"/>
  <c r="H150" i="1"/>
  <c r="H147" i="1"/>
  <c r="H146" i="1"/>
  <c r="H145" i="1"/>
  <c r="H144" i="1"/>
  <c r="H143" i="1"/>
  <c r="H142" i="1"/>
  <c r="H141" i="1"/>
  <c r="H139" i="1"/>
  <c r="H138" i="1"/>
  <c r="H137" i="1"/>
  <c r="H136" i="1"/>
  <c r="H135" i="1"/>
  <c r="H134" i="1"/>
  <c r="H133" i="1"/>
  <c r="H131" i="1"/>
  <c r="H130" i="1"/>
  <c r="H129" i="1"/>
  <c r="H128" i="1"/>
  <c r="H127" i="1"/>
  <c r="H126" i="1"/>
  <c r="H125" i="1"/>
  <c r="H123" i="1"/>
  <c r="H122" i="1"/>
  <c r="H121" i="1"/>
  <c r="H120" i="1"/>
  <c r="H119" i="1"/>
  <c r="H118" i="1"/>
  <c r="H117" i="1"/>
  <c r="H114" i="1"/>
  <c r="H113" i="1"/>
  <c r="H112" i="1"/>
  <c r="H111" i="1"/>
  <c r="H110" i="1"/>
  <c r="H109" i="1"/>
  <c r="H108" i="1"/>
  <c r="H106" i="1"/>
  <c r="H105" i="1"/>
  <c r="H104" i="1"/>
  <c r="H103" i="1"/>
  <c r="H102" i="1"/>
  <c r="H101" i="1"/>
  <c r="H100" i="1"/>
  <c r="H98" i="1"/>
  <c r="H97" i="1"/>
  <c r="H96" i="1"/>
  <c r="H95" i="1"/>
  <c r="H94" i="1"/>
  <c r="H93" i="1"/>
  <c r="H92" i="1"/>
  <c r="H90" i="1"/>
  <c r="H89" i="1"/>
  <c r="H88" i="1"/>
  <c r="H87" i="1"/>
  <c r="H86" i="1"/>
  <c r="H85" i="1"/>
  <c r="H84" i="1"/>
  <c r="H80" i="1"/>
  <c r="H79" i="1"/>
  <c r="H78" i="1"/>
  <c r="H77" i="1"/>
  <c r="H76" i="1"/>
  <c r="H75" i="1"/>
  <c r="H74" i="1"/>
  <c r="H72" i="1"/>
  <c r="H71" i="1"/>
  <c r="H70" i="1"/>
  <c r="H69" i="1"/>
  <c r="H68" i="1"/>
  <c r="H67" i="1"/>
  <c r="H66" i="1"/>
  <c r="H64" i="1"/>
  <c r="H63" i="1"/>
  <c r="H62" i="1"/>
  <c r="H61" i="1"/>
  <c r="H60" i="1"/>
  <c r="H59" i="1"/>
  <c r="H58" i="1"/>
  <c r="H56" i="1"/>
  <c r="H54" i="1"/>
  <c r="H53" i="1"/>
  <c r="H51" i="1"/>
  <c r="H50" i="1"/>
  <c r="H49" i="1"/>
  <c r="H47" i="1"/>
  <c r="H46" i="1"/>
  <c r="H45" i="1"/>
  <c r="H44" i="1"/>
  <c r="H43" i="1"/>
  <c r="H41" i="1"/>
  <c r="H40" i="1"/>
  <c r="H39" i="1"/>
  <c r="H37" i="1"/>
  <c r="H36" i="1"/>
  <c r="H35" i="1"/>
  <c r="H34" i="1"/>
  <c r="H33" i="1"/>
  <c r="H31" i="1"/>
  <c r="H30" i="1"/>
  <c r="H29" i="1"/>
  <c r="H28" i="1"/>
  <c r="H27" i="1"/>
  <c r="H26" i="1"/>
  <c r="H25" i="1"/>
  <c r="H22" i="1"/>
  <c r="H20" i="1"/>
  <c r="H19" i="1"/>
  <c r="H18" i="1"/>
  <c r="H17" i="1"/>
  <c r="H16" i="1"/>
  <c r="H15" i="1"/>
  <c r="H14" i="1"/>
  <c r="H12" i="1"/>
  <c r="C29" i="7"/>
  <c r="J6" i="1" s="1"/>
  <c r="C16" i="7"/>
  <c r="J5" i="1" s="1"/>
  <c r="I408" i="1" l="1"/>
  <c r="I396" i="1"/>
  <c r="I384" i="1"/>
  <c r="I371" i="1"/>
  <c r="I359" i="1"/>
  <c r="I347" i="1"/>
  <c r="I334" i="1"/>
  <c r="I322" i="1"/>
  <c r="I310" i="1"/>
  <c r="I298" i="1"/>
  <c r="I286" i="1"/>
  <c r="I273" i="1"/>
  <c r="I261" i="1"/>
  <c r="I249" i="1"/>
  <c r="I236" i="1"/>
  <c r="I224" i="1"/>
  <c r="I212" i="1"/>
  <c r="I198" i="1"/>
  <c r="I184" i="1"/>
  <c r="I172" i="1"/>
  <c r="I157" i="1"/>
  <c r="I141" i="1"/>
  <c r="I127" i="1"/>
  <c r="I112" i="1"/>
  <c r="I98" i="1"/>
  <c r="I85" i="1"/>
  <c r="I61" i="1"/>
  <c r="I45" i="1"/>
  <c r="I30" i="1"/>
  <c r="I16" i="1"/>
  <c r="I407" i="1"/>
  <c r="I395" i="1"/>
  <c r="I383" i="1"/>
  <c r="I370" i="1"/>
  <c r="I358" i="1"/>
  <c r="I346" i="1"/>
  <c r="I333" i="1"/>
  <c r="I321" i="1"/>
  <c r="I309" i="1"/>
  <c r="I297" i="1"/>
  <c r="I285" i="1"/>
  <c r="I272" i="1"/>
  <c r="I260" i="1"/>
  <c r="I248" i="1"/>
  <c r="I235" i="1"/>
  <c r="I223" i="1"/>
  <c r="I211" i="1"/>
  <c r="I197" i="1"/>
  <c r="I183" i="1"/>
  <c r="I171" i="1"/>
  <c r="I156" i="1"/>
  <c r="I139" i="1"/>
  <c r="I126" i="1"/>
  <c r="I111" i="1"/>
  <c r="I97" i="1"/>
  <c r="I84" i="1"/>
  <c r="I60" i="1"/>
  <c r="I44" i="1"/>
  <c r="I29" i="1"/>
  <c r="I419" i="1"/>
  <c r="I406" i="1"/>
  <c r="I394" i="1"/>
  <c r="I382" i="1"/>
  <c r="I369" i="1"/>
  <c r="I357" i="1"/>
  <c r="I345" i="1"/>
  <c r="I332" i="1"/>
  <c r="I320" i="1"/>
  <c r="I308" i="1"/>
  <c r="I296" i="1"/>
  <c r="I283" i="1"/>
  <c r="I271" i="1"/>
  <c r="I259" i="1"/>
  <c r="I247" i="1"/>
  <c r="I234" i="1"/>
  <c r="I222" i="1"/>
  <c r="I210" i="1"/>
  <c r="I196" i="1"/>
  <c r="I182" i="1"/>
  <c r="I168" i="1"/>
  <c r="I155" i="1"/>
  <c r="I138" i="1"/>
  <c r="I125" i="1"/>
  <c r="I110" i="1"/>
  <c r="I96" i="1"/>
  <c r="I72" i="1"/>
  <c r="I59" i="1"/>
  <c r="I43" i="1"/>
  <c r="I28" i="1"/>
  <c r="I417" i="1"/>
  <c r="I405" i="1"/>
  <c r="I393" i="1"/>
  <c r="I380" i="1"/>
  <c r="I368" i="1"/>
  <c r="I356" i="1"/>
  <c r="I343" i="1"/>
  <c r="I331" i="1"/>
  <c r="I319" i="1"/>
  <c r="I307" i="1"/>
  <c r="I295" i="1"/>
  <c r="I282" i="1"/>
  <c r="I270" i="1"/>
  <c r="I258" i="1"/>
  <c r="I246" i="1"/>
  <c r="I233" i="1"/>
  <c r="I221" i="1"/>
  <c r="I209" i="1"/>
  <c r="I195" i="1"/>
  <c r="I181" i="1"/>
  <c r="I167" i="1"/>
  <c r="I153" i="1"/>
  <c r="I137" i="1"/>
  <c r="I123" i="1"/>
  <c r="I109" i="1"/>
  <c r="I95" i="1"/>
  <c r="I71" i="1"/>
  <c r="I58" i="1"/>
  <c r="I41" i="1"/>
  <c r="I27" i="1"/>
  <c r="I416" i="1"/>
  <c r="I404" i="1"/>
  <c r="I392" i="1"/>
  <c r="I379" i="1"/>
  <c r="I367" i="1"/>
  <c r="I355" i="1"/>
  <c r="I342" i="1"/>
  <c r="I330" i="1"/>
  <c r="I318" i="1"/>
  <c r="I306" i="1"/>
  <c r="I294" i="1"/>
  <c r="I281" i="1"/>
  <c r="I269" i="1"/>
  <c r="I257" i="1"/>
  <c r="I245" i="1"/>
  <c r="I232" i="1"/>
  <c r="I220" i="1"/>
  <c r="I208" i="1"/>
  <c r="I193" i="1"/>
  <c r="I180" i="1"/>
  <c r="I166" i="1"/>
  <c r="I151" i="1"/>
  <c r="I136" i="1"/>
  <c r="I122" i="1"/>
  <c r="I108" i="1"/>
  <c r="I94" i="1"/>
  <c r="I70" i="1"/>
  <c r="I56" i="1"/>
  <c r="I40" i="1"/>
  <c r="I26" i="1"/>
  <c r="I415" i="1"/>
  <c r="I403" i="1"/>
  <c r="I391" i="1"/>
  <c r="I378" i="1"/>
  <c r="I366" i="1"/>
  <c r="I354" i="1"/>
  <c r="I341" i="1"/>
  <c r="I329" i="1"/>
  <c r="I317" i="1"/>
  <c r="I305" i="1"/>
  <c r="I293" i="1"/>
  <c r="I280" i="1"/>
  <c r="I268" i="1"/>
  <c r="I256" i="1"/>
  <c r="I244" i="1"/>
  <c r="I231" i="1"/>
  <c r="I219" i="1"/>
  <c r="I207" i="1"/>
  <c r="I192" i="1"/>
  <c r="I179" i="1"/>
  <c r="I165" i="1"/>
  <c r="I150" i="1"/>
  <c r="I135" i="1"/>
  <c r="I121" i="1"/>
  <c r="I106" i="1"/>
  <c r="I93" i="1"/>
  <c r="I69" i="1"/>
  <c r="I54" i="1"/>
  <c r="I39" i="1"/>
  <c r="I25" i="1"/>
  <c r="I414" i="1"/>
  <c r="I402" i="1"/>
  <c r="I390" i="1"/>
  <c r="I377" i="1"/>
  <c r="I365" i="1"/>
  <c r="I353" i="1"/>
  <c r="I340" i="1"/>
  <c r="I328" i="1"/>
  <c r="I316" i="1"/>
  <c r="I304" i="1"/>
  <c r="I292" i="1"/>
  <c r="I279" i="1"/>
  <c r="I267" i="1"/>
  <c r="I255" i="1"/>
  <c r="I243" i="1"/>
  <c r="I230" i="1"/>
  <c r="I218" i="1"/>
  <c r="I206" i="1"/>
  <c r="I191" i="1"/>
  <c r="I178" i="1"/>
  <c r="I164" i="1"/>
  <c r="I147" i="1"/>
  <c r="I134" i="1"/>
  <c r="I120" i="1"/>
  <c r="I105" i="1"/>
  <c r="I92" i="1"/>
  <c r="I68" i="1"/>
  <c r="I53" i="1"/>
  <c r="I37" i="1"/>
  <c r="I22" i="1"/>
  <c r="I413" i="1"/>
  <c r="I401" i="1"/>
  <c r="I389" i="1"/>
  <c r="I376" i="1"/>
  <c r="I364" i="1"/>
  <c r="I352" i="1"/>
  <c r="I339" i="1"/>
  <c r="I327" i="1"/>
  <c r="I315" i="1"/>
  <c r="I303" i="1"/>
  <c r="I291" i="1"/>
  <c r="I278" i="1"/>
  <c r="I266" i="1"/>
  <c r="I254" i="1"/>
  <c r="I241" i="1"/>
  <c r="I229" i="1"/>
  <c r="I217" i="1"/>
  <c r="I205" i="1"/>
  <c r="I190" i="1"/>
  <c r="I177" i="1"/>
  <c r="I163" i="1"/>
  <c r="I146" i="1"/>
  <c r="I133" i="1"/>
  <c r="I119" i="1"/>
  <c r="I104" i="1"/>
  <c r="I90" i="1"/>
  <c r="I67" i="1"/>
  <c r="I51" i="1"/>
  <c r="I36" i="1"/>
  <c r="I20" i="1"/>
  <c r="I412" i="1"/>
  <c r="I400" i="1"/>
  <c r="I388" i="1"/>
  <c r="I375" i="1"/>
  <c r="I363" i="1"/>
  <c r="I351" i="1"/>
  <c r="I338" i="1"/>
  <c r="I326" i="1"/>
  <c r="I314" i="1"/>
  <c r="I302" i="1"/>
  <c r="I290" i="1"/>
  <c r="I277" i="1"/>
  <c r="I265" i="1"/>
  <c r="I253" i="1"/>
  <c r="I240" i="1"/>
  <c r="I228" i="1"/>
  <c r="I216" i="1"/>
  <c r="I204" i="1"/>
  <c r="I189" i="1"/>
  <c r="I176" i="1"/>
  <c r="I162" i="1"/>
  <c r="I145" i="1"/>
  <c r="I131" i="1"/>
  <c r="I118" i="1"/>
  <c r="I103" i="1"/>
  <c r="I89" i="1"/>
  <c r="I66" i="1"/>
  <c r="I50" i="1"/>
  <c r="I35" i="1"/>
  <c r="I18" i="1"/>
  <c r="I411" i="1"/>
  <c r="I399" i="1"/>
  <c r="I387" i="1"/>
  <c r="I374" i="1"/>
  <c r="I362" i="1"/>
  <c r="I350" i="1"/>
  <c r="I337" i="1"/>
  <c r="I325" i="1"/>
  <c r="I313" i="1"/>
  <c r="I301" i="1"/>
  <c r="I289" i="1"/>
  <c r="I276" i="1"/>
  <c r="I264" i="1"/>
  <c r="I252" i="1"/>
  <c r="I239" i="1"/>
  <c r="I227" i="1"/>
  <c r="I215" i="1"/>
  <c r="I203" i="1"/>
  <c r="I187" i="1"/>
  <c r="I175" i="1"/>
  <c r="I160" i="1"/>
  <c r="I144" i="1"/>
  <c r="I130" i="1"/>
  <c r="I117" i="1"/>
  <c r="I102" i="1"/>
  <c r="I88" i="1"/>
  <c r="I64" i="1"/>
  <c r="I49" i="1"/>
  <c r="I34" i="1"/>
  <c r="I12" i="1"/>
  <c r="I410" i="1"/>
  <c r="I398" i="1"/>
  <c r="I386" i="1"/>
  <c r="I373" i="1"/>
  <c r="I361" i="1"/>
  <c r="I349" i="1"/>
  <c r="I336" i="1"/>
  <c r="I324" i="1"/>
  <c r="I312" i="1"/>
  <c r="I300" i="1"/>
  <c r="I288" i="1"/>
  <c r="I275" i="1"/>
  <c r="I263" i="1"/>
  <c r="I251" i="1"/>
  <c r="I238" i="1"/>
  <c r="I226" i="1"/>
  <c r="I214" i="1"/>
  <c r="I202" i="1"/>
  <c r="I186" i="1"/>
  <c r="I174" i="1"/>
  <c r="I159" i="1"/>
  <c r="I143" i="1"/>
  <c r="I129" i="1"/>
  <c r="I114" i="1"/>
  <c r="I101" i="1"/>
  <c r="I87" i="1"/>
  <c r="I63" i="1"/>
  <c r="I47" i="1"/>
  <c r="I33" i="1"/>
  <c r="I14" i="1"/>
  <c r="I409" i="1"/>
  <c r="I397" i="1"/>
  <c r="I385" i="1"/>
  <c r="I372" i="1"/>
  <c r="I360" i="1"/>
  <c r="I348" i="1"/>
  <c r="I335" i="1"/>
  <c r="I323" i="1"/>
  <c r="I311" i="1"/>
  <c r="I299" i="1"/>
  <c r="I287" i="1"/>
  <c r="I274" i="1"/>
  <c r="I262" i="1"/>
  <c r="I250" i="1"/>
  <c r="I237" i="1"/>
  <c r="I225" i="1"/>
  <c r="I213" i="1"/>
  <c r="I201" i="1"/>
  <c r="I185" i="1"/>
  <c r="I173" i="1"/>
  <c r="I158" i="1"/>
  <c r="I142" i="1"/>
  <c r="I128" i="1"/>
  <c r="I113" i="1"/>
  <c r="I100" i="1"/>
  <c r="I86" i="1"/>
  <c r="I62" i="1"/>
  <c r="I46" i="1"/>
  <c r="I31" i="1"/>
  <c r="J124" i="1"/>
  <c r="J107" i="1"/>
  <c r="J83" i="1"/>
  <c r="O26" i="12" l="1"/>
  <c r="O23" i="12"/>
  <c r="O20" i="12"/>
  <c r="O17" i="12"/>
  <c r="O8" i="12"/>
  <c r="E14" i="12"/>
  <c r="N11" i="12"/>
  <c r="N14" i="12" s="1"/>
  <c r="M11" i="12"/>
  <c r="M14" i="12" s="1"/>
  <c r="L11" i="12"/>
  <c r="L14" i="12" s="1"/>
  <c r="K11" i="12"/>
  <c r="K14" i="12" s="1"/>
  <c r="J11" i="12"/>
  <c r="J14" i="12" s="1"/>
  <c r="I11" i="12"/>
  <c r="I14" i="12" s="1"/>
  <c r="H11" i="12"/>
  <c r="H14" i="12" s="1"/>
  <c r="G11" i="12"/>
  <c r="G14" i="12" s="1"/>
  <c r="F11" i="12"/>
  <c r="F14" i="12" s="1"/>
  <c r="B22" i="12"/>
  <c r="O11" i="12" l="1"/>
  <c r="O14" i="12"/>
  <c r="J161" i="1" l="1"/>
  <c r="J169" i="1"/>
  <c r="J381" i="1"/>
  <c r="J344" i="1"/>
  <c r="J284" i="1"/>
  <c r="J242" i="1"/>
  <c r="J199" i="1" l="1"/>
  <c r="J200" i="1"/>
  <c r="J154" i="1"/>
  <c r="J152" i="1" l="1"/>
  <c r="J149" i="1"/>
  <c r="J140" i="1"/>
  <c r="J132" i="1"/>
  <c r="J116" i="1" l="1"/>
  <c r="J115" i="1"/>
  <c r="J82" i="1"/>
  <c r="J91" i="1"/>
  <c r="J24" i="1"/>
  <c r="J48" i="1"/>
  <c r="J52" i="1"/>
  <c r="J55" i="1"/>
  <c r="M5" i="12" l="1"/>
  <c r="L5" i="12"/>
  <c r="K5" i="12"/>
  <c r="A19" i="12" l="1"/>
  <c r="A25" i="12" l="1"/>
  <c r="B19" i="12" l="1"/>
  <c r="F19" i="29" l="1"/>
  <c r="F25" i="29" s="1"/>
  <c r="G32" i="29"/>
  <c r="H32" i="29" s="1"/>
  <c r="G31" i="29"/>
  <c r="F31" i="29"/>
  <c r="F32" i="29"/>
  <c r="E32" i="29"/>
  <c r="G29" i="29"/>
  <c r="F29" i="29"/>
  <c r="E28" i="29"/>
  <c r="E29" i="29"/>
  <c r="B32" i="29"/>
  <c r="B29" i="29"/>
  <c r="C25" i="29"/>
  <c r="C26" i="29" s="1"/>
  <c r="H26" i="29"/>
  <c r="B26" i="29"/>
  <c r="C22" i="29"/>
  <c r="C23" i="29" s="1"/>
  <c r="C19" i="29"/>
  <c r="C20" i="29" s="1"/>
  <c r="H23" i="29"/>
  <c r="B23" i="29"/>
  <c r="H20" i="29"/>
  <c r="B20" i="29"/>
  <c r="C28" i="29"/>
  <c r="C29" i="29" s="1"/>
  <c r="C31" i="29"/>
  <c r="C32" i="29" s="1"/>
  <c r="E14" i="29"/>
  <c r="H14" i="29" s="1"/>
  <c r="E17" i="29"/>
  <c r="E11" i="29"/>
  <c r="H11" i="29" s="1"/>
  <c r="E8" i="29"/>
  <c r="H8" i="29" s="1"/>
  <c r="B17" i="29"/>
  <c r="B14" i="29"/>
  <c r="B11" i="29"/>
  <c r="B8" i="29"/>
  <c r="C5" i="29"/>
  <c r="F22" i="29" l="1"/>
  <c r="H29" i="29"/>
  <c r="H17" i="29"/>
  <c r="B25" i="12" l="1"/>
  <c r="B16" i="12"/>
  <c r="B13" i="12"/>
  <c r="B10" i="12"/>
  <c r="B7" i="12"/>
  <c r="B5" i="12"/>
  <c r="A4" i="7" l="1"/>
  <c r="C28" i="7"/>
  <c r="C15" i="7"/>
  <c r="J14" i="1" l="1"/>
  <c r="J12" i="1"/>
  <c r="J73" i="1"/>
  <c r="J42" i="1"/>
  <c r="J57" i="1"/>
  <c r="J32" i="1"/>
  <c r="J345" i="1" l="1"/>
  <c r="J285" i="1"/>
  <c r="J275" i="1"/>
  <c r="J243" i="1"/>
  <c r="J252" i="1"/>
  <c r="J270" i="1"/>
  <c r="J261" i="1"/>
  <c r="J233" i="1"/>
  <c r="J219" i="1"/>
  <c r="J228" i="1"/>
  <c r="J210" i="1"/>
  <c r="J201" i="1"/>
  <c r="J65" i="1"/>
  <c r="E5" i="12" l="1"/>
  <c r="F5" i="12"/>
  <c r="G5" i="12"/>
  <c r="H5" i="12"/>
  <c r="I5" i="12"/>
  <c r="J5" i="12"/>
  <c r="J177" i="1" l="1"/>
  <c r="J47" i="1"/>
  <c r="J373" i="1"/>
  <c r="J356" i="1"/>
  <c r="J70" i="1"/>
  <c r="J27" i="1"/>
  <c r="J372" i="1"/>
  <c r="J378" i="1"/>
  <c r="J50" i="1"/>
  <c r="J301" i="1"/>
  <c r="J62" i="1"/>
  <c r="J258" i="1"/>
  <c r="J179" i="1"/>
  <c r="J246" i="1"/>
  <c r="J332" i="1"/>
  <c r="J271" i="1"/>
  <c r="J283" i="1"/>
  <c r="J321" i="1"/>
  <c r="J413" i="1"/>
  <c r="J167" i="1"/>
  <c r="J278" i="1"/>
  <c r="J191" i="1"/>
  <c r="J234" i="1"/>
  <c r="J34" i="1"/>
  <c r="J279" i="1"/>
  <c r="J240" i="1"/>
  <c r="J119" i="1"/>
  <c r="J93" i="1"/>
  <c r="J165" i="1"/>
  <c r="J127" i="1"/>
  <c r="J137" i="1"/>
  <c r="J410" i="1"/>
  <c r="J412" i="1"/>
  <c r="J157" i="1"/>
  <c r="J394" i="1"/>
  <c r="J250" i="1"/>
  <c r="J317" i="1"/>
  <c r="J296" i="1"/>
  <c r="J222" i="1"/>
  <c r="J173" i="1"/>
  <c r="J259" i="1"/>
  <c r="J325" i="1"/>
  <c r="J401" i="1"/>
  <c r="J206" i="1"/>
  <c r="J77" i="1"/>
  <c r="J238" i="1"/>
  <c r="J315" i="1"/>
  <c r="J37" i="1"/>
  <c r="J374" i="1"/>
  <c r="J354" i="1"/>
  <c r="J145" i="1"/>
  <c r="J121" i="1"/>
  <c r="J216" i="1"/>
  <c r="J131" i="1"/>
  <c r="J85" i="1"/>
  <c r="J247" i="1"/>
  <c r="J136" i="1"/>
  <c r="J348" i="1"/>
  <c r="J415" i="1"/>
  <c r="J291" i="1"/>
  <c r="J379" i="1"/>
  <c r="J350" i="1"/>
  <c r="J339" i="1"/>
  <c r="J391" i="1"/>
  <c r="J303" i="1"/>
  <c r="J59" i="1"/>
  <c r="J314" i="1"/>
  <c r="J309" i="1"/>
  <c r="J308" i="1"/>
  <c r="J360" i="1"/>
  <c r="J298" i="1"/>
  <c r="J364" i="1"/>
  <c r="J376" i="1"/>
  <c r="J63" i="1"/>
  <c r="J46" i="1"/>
  <c r="J67" i="1"/>
  <c r="J316" i="1"/>
  <c r="J324" i="1"/>
  <c r="J226" i="1"/>
  <c r="J386" i="1"/>
  <c r="J405" i="1"/>
  <c r="J289" i="1"/>
  <c r="J51" i="1"/>
  <c r="J230" i="1"/>
  <c r="J355" i="1"/>
  <c r="J342" i="1"/>
  <c r="J198" i="1"/>
  <c r="J293" i="1"/>
  <c r="J304" i="1"/>
  <c r="J160" i="1"/>
  <c r="J207" i="1"/>
  <c r="J232" i="1"/>
  <c r="J111" i="1"/>
  <c r="J253" i="1"/>
  <c r="J120" i="1"/>
  <c r="J204" i="1"/>
  <c r="J129" i="1"/>
  <c r="J235" i="1"/>
  <c r="J362" i="1"/>
  <c r="J361" i="1"/>
  <c r="J384" i="1"/>
  <c r="J28" i="1"/>
  <c r="J328" i="1"/>
  <c r="J337" i="1"/>
  <c r="J320" i="1"/>
  <c r="J365" i="1"/>
  <c r="J397" i="1"/>
  <c r="J69" i="1"/>
  <c r="J72" i="1"/>
  <c r="J370" i="1"/>
  <c r="J61" i="1"/>
  <c r="J353" i="1"/>
  <c r="J367" i="1"/>
  <c r="J327" i="1"/>
  <c r="J297" i="1"/>
  <c r="J105" i="1"/>
  <c r="J18" i="1"/>
  <c r="J363" i="1"/>
  <c r="J366" i="1"/>
  <c r="J78" i="1"/>
  <c r="J277" i="1"/>
  <c r="J312" i="1"/>
  <c r="J255" i="1"/>
  <c r="J358" i="1"/>
  <c r="J214" i="1"/>
  <c r="J218" i="1"/>
  <c r="J393" i="1"/>
  <c r="J390" i="1"/>
  <c r="J416" i="1"/>
  <c r="J248" i="1"/>
  <c r="J349" i="1"/>
  <c r="J343" i="1"/>
  <c r="J186" i="1"/>
  <c r="J281" i="1"/>
  <c r="J45" i="1"/>
  <c r="J195" i="1"/>
  <c r="J109" i="1"/>
  <c r="J220" i="1"/>
  <c r="J158" i="1"/>
  <c r="J241" i="1"/>
  <c r="J108" i="1"/>
  <c r="J192" i="1"/>
  <c r="J251" i="1"/>
  <c r="J164" i="1"/>
  <c r="J223" i="1"/>
  <c r="J100" i="1"/>
  <c r="J340" i="1"/>
  <c r="J274" i="1"/>
  <c r="J300" i="1"/>
  <c r="J398" i="1"/>
  <c r="J335" i="1"/>
  <c r="J346" i="1"/>
  <c r="J385" i="1"/>
  <c r="J369" i="1"/>
  <c r="J181" i="1"/>
  <c r="J404" i="1"/>
  <c r="J236" i="1"/>
  <c r="J265" i="1"/>
  <c r="J331" i="1"/>
  <c r="J318" i="1"/>
  <c r="J174" i="1"/>
  <c r="J280" i="1"/>
  <c r="J80" i="1"/>
  <c r="J114" i="1"/>
  <c r="J208" i="1"/>
  <c r="J180" i="1"/>
  <c r="J118" i="1"/>
  <c r="J249" i="1"/>
  <c r="J104" i="1"/>
  <c r="J211" i="1"/>
  <c r="J92" i="1"/>
  <c r="J221" i="1"/>
  <c r="J60" i="1"/>
  <c r="J79" i="1"/>
  <c r="J414" i="1"/>
  <c r="J41" i="1"/>
  <c r="J406" i="1"/>
  <c r="J273" i="1"/>
  <c r="J330" i="1"/>
  <c r="J351" i="1"/>
  <c r="J269" i="1"/>
  <c r="J95" i="1"/>
  <c r="J272" i="1"/>
  <c r="J347" i="1"/>
  <c r="J399" i="1"/>
  <c r="J96" i="1"/>
  <c r="J338" i="1"/>
  <c r="J71" i="1"/>
  <c r="J36" i="1"/>
  <c r="J35" i="1"/>
  <c r="J290" i="1"/>
  <c r="J400" i="1"/>
  <c r="J54" i="1"/>
  <c r="J76" i="1"/>
  <c r="J302" i="1"/>
  <c r="J311" i="1"/>
  <c r="J334" i="1"/>
  <c r="J190" i="1"/>
  <c r="J313" i="1"/>
  <c r="J357" i="1"/>
  <c r="J411" i="1"/>
  <c r="J407" i="1"/>
  <c r="J392" i="1"/>
  <c r="J224" i="1"/>
  <c r="J319" i="1"/>
  <c r="J163" i="1"/>
  <c r="J306" i="1"/>
  <c r="J257" i="1"/>
  <c r="J268" i="1"/>
  <c r="J68" i="1"/>
  <c r="J112" i="1"/>
  <c r="J196" i="1"/>
  <c r="J123" i="1"/>
  <c r="J134" i="1"/>
  <c r="J217" i="1"/>
  <c r="J90" i="1"/>
  <c r="J168" i="1"/>
  <c r="J227" i="1"/>
  <c r="J106" i="1"/>
  <c r="J142" i="1"/>
  <c r="J237" i="1"/>
  <c r="J88" i="1"/>
  <c r="J209" i="1"/>
  <c r="J417" i="1"/>
  <c r="J329" i="1"/>
  <c r="J97" i="1"/>
  <c r="J299" i="1"/>
  <c r="J103" i="1"/>
  <c r="J387" i="1"/>
  <c r="J30" i="1"/>
  <c r="J29" i="1"/>
  <c r="J276" i="1"/>
  <c r="J64" i="1"/>
  <c r="J182" i="1"/>
  <c r="J263" i="1"/>
  <c r="J322" i="1"/>
  <c r="J178" i="1"/>
  <c r="J229" i="1"/>
  <c r="J359" i="1"/>
  <c r="J212" i="1"/>
  <c r="J371" i="1"/>
  <c r="J307" i="1"/>
  <c r="J151" i="1"/>
  <c r="J294" i="1"/>
  <c r="J245" i="1"/>
  <c r="J377" i="1"/>
  <c r="J256" i="1"/>
  <c r="J159" i="1"/>
  <c r="J89" i="1"/>
  <c r="J110" i="1"/>
  <c r="J184" i="1"/>
  <c r="J266" i="1"/>
  <c r="J122" i="1"/>
  <c r="J205" i="1"/>
  <c r="J86" i="1"/>
  <c r="J156" i="1"/>
  <c r="J215" i="1"/>
  <c r="J130" i="1"/>
  <c r="J225" i="1"/>
  <c r="J135" i="1"/>
  <c r="J128" i="1"/>
  <c r="J187" i="1"/>
  <c r="J138" i="1"/>
  <c r="J197" i="1"/>
  <c r="J382" i="1"/>
  <c r="J286" i="1"/>
  <c r="J94" i="1"/>
  <c r="J326" i="1"/>
  <c r="J383" i="1"/>
  <c r="J396" i="1"/>
  <c r="J287" i="1"/>
  <c r="J26" i="1"/>
  <c r="J336" i="1"/>
  <c r="J403" i="1"/>
  <c r="J402" i="1"/>
  <c r="J292" i="1"/>
  <c r="J101" i="1"/>
  <c r="J305" i="1"/>
  <c r="J389" i="1"/>
  <c r="J380" i="1"/>
  <c r="J15" i="1"/>
  <c r="J102" i="1"/>
  <c r="J16" i="1"/>
  <c r="J98" i="1"/>
  <c r="J288" i="1"/>
  <c r="J31" i="1"/>
  <c r="J75" i="1"/>
  <c r="J375" i="1"/>
  <c r="J352" i="1"/>
  <c r="J267" i="1"/>
  <c r="J341" i="1"/>
  <c r="J408" i="1"/>
  <c r="J264" i="1"/>
  <c r="J40" i="1"/>
  <c r="J409" i="1"/>
  <c r="J239" i="1"/>
  <c r="J310" i="1"/>
  <c r="J166" i="1"/>
  <c r="J395" i="1"/>
  <c r="J333" i="1"/>
  <c r="J189" i="1"/>
  <c r="J323" i="1"/>
  <c r="J368" i="1"/>
  <c r="J176" i="1"/>
  <c r="J295" i="1"/>
  <c r="J147" i="1"/>
  <c r="J282" i="1"/>
  <c r="J146" i="1"/>
  <c r="J388" i="1"/>
  <c r="J244" i="1"/>
  <c r="J44" i="1"/>
  <c r="J143" i="1"/>
  <c r="J87" i="1"/>
  <c r="J113" i="1"/>
  <c r="J172" i="1"/>
  <c r="J254" i="1"/>
  <c r="J193" i="1"/>
  <c r="J231" i="1"/>
  <c r="J144" i="1"/>
  <c r="J203" i="1"/>
  <c r="J262" i="1"/>
  <c r="J141" i="1"/>
  <c r="J213" i="1"/>
  <c r="J260" i="1"/>
  <c r="J139" i="1"/>
  <c r="J175" i="1"/>
  <c r="J183" i="1"/>
  <c r="J126" i="1"/>
  <c r="J185" i="1"/>
  <c r="J17" i="1"/>
  <c r="J202" i="1"/>
  <c r="J22" i="1"/>
  <c r="J74" i="1"/>
  <c r="J419" i="1"/>
  <c r="J150" i="1"/>
  <c r="J56" i="1"/>
  <c r="J49" i="1"/>
  <c r="J39" i="1"/>
  <c r="J155" i="1"/>
  <c r="J162" i="1"/>
  <c r="J125" i="1"/>
  <c r="J66" i="1"/>
  <c r="J53" i="1"/>
  <c r="J171" i="1"/>
  <c r="J25" i="1"/>
  <c r="J33" i="1"/>
  <c r="J43" i="1"/>
  <c r="J84" i="1"/>
  <c r="J133" i="1"/>
  <c r="J117" i="1"/>
  <c r="J153" i="1"/>
  <c r="J58" i="1"/>
  <c r="J19" i="1"/>
  <c r="J20" i="1"/>
  <c r="J23" i="1" l="1"/>
  <c r="J418" i="1"/>
  <c r="J21" i="1"/>
  <c r="C15" i="12" s="1"/>
  <c r="J81" i="1"/>
  <c r="C21" i="12" s="1"/>
  <c r="J148" i="1"/>
  <c r="C24" i="12" s="1"/>
  <c r="J13" i="1"/>
  <c r="J11" i="1"/>
  <c r="J9" i="1" l="1"/>
  <c r="C27" i="12"/>
  <c r="G27" i="12" s="1"/>
  <c r="C12" i="12"/>
  <c r="C18" i="12"/>
  <c r="C9" i="12"/>
  <c r="E24" i="12"/>
  <c r="I24" i="12"/>
  <c r="K24" i="12"/>
  <c r="N24" i="12"/>
  <c r="J24" i="12"/>
  <c r="M24" i="12"/>
  <c r="G24" i="12"/>
  <c r="L24" i="12"/>
  <c r="F24" i="12"/>
  <c r="H24" i="12"/>
  <c r="N15" i="12"/>
  <c r="M15" i="12"/>
  <c r="L15" i="12"/>
  <c r="E15" i="12"/>
  <c r="K15" i="12"/>
  <c r="F15" i="12"/>
  <c r="J15" i="12"/>
  <c r="I15" i="12"/>
  <c r="G15" i="12"/>
  <c r="H15" i="12"/>
  <c r="K21" i="12"/>
  <c r="I21" i="12"/>
  <c r="H21" i="12"/>
  <c r="J21" i="12"/>
  <c r="E21" i="12"/>
  <c r="G21" i="12"/>
  <c r="N21" i="12"/>
  <c r="M21" i="12"/>
  <c r="L21" i="12"/>
  <c r="F21" i="12"/>
  <c r="M27" i="12" l="1"/>
  <c r="K27" i="12"/>
  <c r="H27" i="12"/>
  <c r="I27" i="12"/>
  <c r="E27" i="12"/>
  <c r="F27" i="12"/>
  <c r="J27" i="12"/>
  <c r="L27" i="12"/>
  <c r="N27" i="12"/>
  <c r="E12" i="12"/>
  <c r="H12" i="12"/>
  <c r="I12" i="12"/>
  <c r="K12" i="12"/>
  <c r="N12" i="12"/>
  <c r="J12" i="12"/>
  <c r="L12" i="12"/>
  <c r="G12" i="12"/>
  <c r="F12" i="12"/>
  <c r="M12" i="12"/>
  <c r="O15" i="12"/>
  <c r="H9" i="12"/>
  <c r="G9" i="12"/>
  <c r="C28" i="12"/>
  <c r="C17" i="12" s="1"/>
  <c r="J9" i="12"/>
  <c r="F9" i="12"/>
  <c r="N9" i="12"/>
  <c r="M9" i="12"/>
  <c r="E9" i="12"/>
  <c r="K9" i="12"/>
  <c r="I9" i="12"/>
  <c r="L9" i="12"/>
  <c r="O21" i="12"/>
  <c r="O24" i="12"/>
  <c r="J18" i="12"/>
  <c r="E18" i="12"/>
  <c r="M18" i="12"/>
  <c r="L18" i="12"/>
  <c r="I18" i="12"/>
  <c r="H18" i="12"/>
  <c r="G18" i="12"/>
  <c r="F18" i="12"/>
  <c r="N18" i="12"/>
  <c r="K18" i="12"/>
  <c r="O27" i="12" l="1"/>
  <c r="O12" i="12"/>
  <c r="K28" i="12"/>
  <c r="K30" i="12" s="1"/>
  <c r="N28" i="12"/>
  <c r="N30" i="12" s="1"/>
  <c r="G28" i="12"/>
  <c r="G32" i="12" s="1"/>
  <c r="M28" i="12"/>
  <c r="M32" i="12" s="1"/>
  <c r="L28" i="12"/>
  <c r="L32" i="12" s="1"/>
  <c r="E28" i="12"/>
  <c r="O9" i="12"/>
  <c r="F28" i="12"/>
  <c r="J28" i="12"/>
  <c r="O18" i="12"/>
  <c r="C11" i="12"/>
  <c r="C14" i="12"/>
  <c r="C23" i="12"/>
  <c r="C20" i="12"/>
  <c r="C26" i="12"/>
  <c r="H28" i="12"/>
  <c r="I28" i="12"/>
  <c r="C8" i="12"/>
  <c r="L30" i="12" l="1"/>
  <c r="N32" i="12"/>
  <c r="G30" i="12"/>
  <c r="M30" i="12"/>
  <c r="K32" i="12"/>
  <c r="D28" i="12"/>
  <c r="F32" i="12"/>
  <c r="F30" i="12"/>
  <c r="H30" i="12"/>
  <c r="H32" i="12"/>
  <c r="I32" i="12"/>
  <c r="I30" i="12"/>
  <c r="O28" i="12"/>
  <c r="E32" i="12"/>
  <c r="E34" i="12" s="1"/>
  <c r="E30" i="12"/>
  <c r="E36" i="12" s="1"/>
  <c r="J32" i="12"/>
  <c r="J30" i="12"/>
  <c r="O32" i="12" l="1"/>
  <c r="O30" i="12"/>
  <c r="F34" i="12"/>
  <c r="F36" i="12" l="1"/>
  <c r="G34" i="12"/>
  <c r="G36" i="12" l="1"/>
  <c r="H34" i="12"/>
  <c r="H36" i="12" l="1"/>
  <c r="I34" i="12"/>
  <c r="I36" i="12" l="1"/>
  <c r="J34" i="12"/>
  <c r="J36" i="12" l="1"/>
  <c r="K34" i="12"/>
  <c r="K36" i="12" l="1"/>
  <c r="L34" i="12"/>
  <c r="L36" i="12" l="1"/>
  <c r="M34" i="12"/>
  <c r="M36" i="12" l="1"/>
  <c r="N34" i="12"/>
  <c r="N36" i="12" l="1"/>
  <c r="E25" i="29"/>
  <c r="E19" i="29"/>
  <c r="E22" i="29"/>
</calcChain>
</file>

<file path=xl/sharedStrings.xml><?xml version="1.0" encoding="utf-8"?>
<sst xmlns="http://schemas.openxmlformats.org/spreadsheetml/2006/main" count="1697" uniqueCount="605">
  <si>
    <t>PREFEITURA DE JUIZ DE FORA</t>
  </si>
  <si>
    <t>SECRETARIA DE OBRAS</t>
  </si>
  <si>
    <t>SUBSECRETARIA DE GESTÃO DE OBRAS E PROJETOS</t>
  </si>
  <si>
    <t>PLANILHA ORÇAMENTÁRIA REFERENCIAL</t>
  </si>
  <si>
    <t>OBRA:</t>
  </si>
  <si>
    <t>DATA:</t>
  </si>
  <si>
    <t>ITEM</t>
  </si>
  <si>
    <t>DESCRIÇÃO</t>
  </si>
  <si>
    <t>UNID.</t>
  </si>
  <si>
    <t>QUANT.</t>
  </si>
  <si>
    <t>PREÇO
UNITÁRIO
SEM BDI</t>
  </si>
  <si>
    <t>PREÇO
UNITÁRIO
COM BDI</t>
  </si>
  <si>
    <t>PREÇO
TOTAL
COM BDI</t>
  </si>
  <si>
    <t>SERVIÇOS PRELIMINARES</t>
  </si>
  <si>
    <t>1.1</t>
  </si>
  <si>
    <t>M2</t>
  </si>
  <si>
    <t>CANTEIRO DE OBRAS</t>
  </si>
  <si>
    <t>2.1</t>
  </si>
  <si>
    <t>MÊS</t>
  </si>
  <si>
    <t>2.2</t>
  </si>
  <si>
    <t>LIGAÇÕES PROVISÓRIAS PARA CONTAINER DE DEPÓSITO/FERRAMENTARIA</t>
  </si>
  <si>
    <t>2.3</t>
  </si>
  <si>
    <t>2.4</t>
  </si>
  <si>
    <t>LIGAÇÕES PROVISÓRIAS PARA CONTAINER PARA VESTIÁRIO DE OBRA</t>
  </si>
  <si>
    <t>3.1</t>
  </si>
  <si>
    <t>M3</t>
  </si>
  <si>
    <t>M</t>
  </si>
  <si>
    <t>COTAÇÃO</t>
  </si>
  <si>
    <t>4.1</t>
  </si>
  <si>
    <t>KG</t>
  </si>
  <si>
    <t>SERVIÇOS FINAIS</t>
  </si>
  <si>
    <t>UND</t>
  </si>
  <si>
    <t>PREÇO UNITÁRIO
SEM BDI</t>
  </si>
  <si>
    <t>CHAPISCO APLICADO EM ALVENARIA (SEM PRESENÇA DE VÃOS) E ESTRUTURAS DE CONCRETO DE FACHADA, COM COLHER DE PEDREIRO.  ARGAMASSA TRAÇO 1:3 COM PREPARO EM BETONEIRA 400L. AF_10/2022</t>
  </si>
  <si>
    <t>CARGA, MANOBRA E DESCARGA DE ENTULHO EM CAMINHÃO BASCULANTE 10 M³ - CARGA COM ESCAVADEIRA HIDRÁULICA  (CAÇAMBA DE 0,80 M³ / 111 HP) E DESCARGA LIVRE (UNIDADE: M3). AF_07/2020</t>
  </si>
  <si>
    <t>TRANSPORTE COM CAMINHÃO BASCULANTE DE 10 M³, EM VIA URBANA PAVIMENTADA, DMT ATÉ 30 KM (UNIDADE: M3XKM). AF_07/2020</t>
  </si>
  <si>
    <t>UN</t>
  </si>
  <si>
    <t>CRONOGRAMA  FÍSICO-FINANCEIRO REFERENCIAL</t>
  </si>
  <si>
    <t>SERVIÇOS</t>
  </si>
  <si>
    <t>TOTAL (R$)</t>
  </si>
  <si>
    <t>FINANC.</t>
  </si>
  <si>
    <t>TOTAIS</t>
  </si>
  <si>
    <t>Físico</t>
  </si>
  <si>
    <t>%</t>
  </si>
  <si>
    <t>R$</t>
  </si>
  <si>
    <t>Construção de Praças Urbanas, Rodovias, Ferrovias e recapeamento e pavimentação de vias urbanas</t>
  </si>
  <si>
    <t>Itens</t>
  </si>
  <si>
    <t>Siglas</t>
  </si>
  <si>
    <t>% Adotado</t>
  </si>
  <si>
    <t>Administração Central</t>
  </si>
  <si>
    <t>AC</t>
  </si>
  <si>
    <t>Seguro e Garantia</t>
  </si>
  <si>
    <t>SG</t>
  </si>
  <si>
    <t>Risco</t>
  </si>
  <si>
    <t>R</t>
  </si>
  <si>
    <t>Despesas Financeiras</t>
  </si>
  <si>
    <t>DF</t>
  </si>
  <si>
    <t>Lucro</t>
  </si>
  <si>
    <t>L</t>
  </si>
  <si>
    <t>Tributos (impostos COFINS 3%, e  PIS 0,65%)</t>
  </si>
  <si>
    <t>CP</t>
  </si>
  <si>
    <t>Tributos (ISS, variável de acordo com o município)</t>
  </si>
  <si>
    <t>ISS</t>
  </si>
  <si>
    <t>Tributos (Contribuição Previdenciária sobre a Receita Bruta)</t>
  </si>
  <si>
    <t>CPRB</t>
  </si>
  <si>
    <t>BDI SEM desoneração (Fórmula Acórdão TCU)</t>
  </si>
  <si>
    <t>BDI PAD</t>
  </si>
  <si>
    <t>LDI</t>
  </si>
  <si>
    <t>Fornecimento de Materiais e Equipamentos (Aquisição indireta em conjunto com licitação de obras)</t>
  </si>
  <si>
    <t>LDI 2 DIFERENCIADO:</t>
  </si>
  <si>
    <t>LDI DIF.</t>
  </si>
  <si>
    <t>UNIDADE</t>
  </si>
  <si>
    <t>GUIA (MEIO-FIO) E SARJETA CONJUGADOS DE CONCRETO, MOLDADA  IN LOCO  EM TRECHO RETO COM EXTRUSORA, 45 CM BASE (15 CM BASE DA GUIA + 30 CM BASE DA SARJETA) X 22 CM ALTURA. AF_01/2024</t>
  </si>
  <si>
    <t>ARMAÇÃO DE ESTRUTURAS DIVERSAS DE CONCRETO ARMADO, EXCETO VIGAS, PILARES, LAJES E FUNDAÇÕES, UTILIZANDO AÇO CA-50 DE 10,0 MM - MONTAGEM. AF_06/2022</t>
  </si>
  <si>
    <t>ARMAÇÃO DE ESTRUTURAS DIVERSAS DE CONCRETO ARMADO, EXCETO VIGAS, PILARES, LAJES E FUNDAÇÕES, UTILIZANDO AÇO CA-50 DE 12,5 MM - MONTAGEM. AF_06/2022</t>
  </si>
  <si>
    <t>CONCRETO FCK = 15MPA, TRAÇO 1:3,4:3,5 (EM MASSA SECA DE CIMENTO/ AREIA MÉDIA/ BRITA 1) - PREPARO MECÂNICO COM BETONEIRA 400 L. AF_05/2021</t>
  </si>
  <si>
    <t>IMPERMEABILIZAÇÃO DE SUPERFÍCIE COM MEMBRANA À BASE DE RESINA ACRÍLICA, 3 DEMÃOS. AF_09/2023</t>
  </si>
  <si>
    <t>ESCAVAÇÃO HORIZONTAL EM SOLO DE 1A CATEGORIA COM TRATOR DE ESTEIRAS (100HP/LÂMINA: 2,19M3). AF_07/2020</t>
  </si>
  <si>
    <t>TXKM</t>
  </si>
  <si>
    <t>ALVENARIA DE VEDAÇÃO DE BLOCOS VAZADOS DE CONCRETO DE 9X19X39 CM (ESPESSURA 9 CM) E ARGAMASSA DE ASSENTAMENTO COM PREPARO EM BETONEIRA. AF_12/2021</t>
  </si>
  <si>
    <t>FORNECIMENTO E INSTALAÇÃO DE PLACA DE OBRA COM CHAPA GALVANIZADA E ESTRUTURA DE MADEIRA. AF_03/2022_PS</t>
  </si>
  <si>
    <t>EXECUÇÃO DE PASSEIO (CALÇADA) OU PISO DE CONCRETO COM CONCRETO MOLDADO IN LOCO, USINADO, ACABAMENTO CONVENCIONAL, ESPESSURA 8 CM, ARMADO. AF_08/2022</t>
  </si>
  <si>
    <t>PISO PODOTÁTIL DE ALERTA OU DIRECIONAL, DE CONCRETO, ASSENTADO SOBRE ARGAMASSA. AF_03/2024</t>
  </si>
  <si>
    <t>EMBOÇO OU MASSA ÚNICA EM ARGAMASSA TRAÇO 1:2:8, PREPARO MECÂNICA COM BETONEIRA 400 L, APLICADA MANUALMENTE EM PANOS DE FACHADA SEM PRESENÇA DE VÃOS, ESPESSURA DE 25 MM, ACESSO POR ANDAIME. AF_08/2022</t>
  </si>
  <si>
    <t>M3XKM</t>
  </si>
  <si>
    <t>LIMPEZA DE SUPERFÍCIE COM JATO DE ALTA PRESSÃO. AF_04/2019</t>
  </si>
  <si>
    <t>T</t>
  </si>
  <si>
    <t>RAMPA DE ACESSIBILIDADE EM CONCRETO MOLDADO IN LOCO, EM CALÇADA PRÉ EXISTENTE COM LARGURA MAIOR OU IGUAL À 3,00 M, FCK 25MPA, COM PISO PODOTÁTIL. AF_03/2024</t>
  </si>
  <si>
    <t xml:space="preserve">MES   </t>
  </si>
  <si>
    <t>4.2</t>
  </si>
  <si>
    <t>TOTAL / PARCIAL (R$)</t>
  </si>
  <si>
    <t>PERCENTUAL MENSAL (%)</t>
  </si>
  <si>
    <t>TOTAL MENSAL (R$)</t>
  </si>
  <si>
    <t>TOTAL MENSAL ACUMULADO (R$)</t>
  </si>
  <si>
    <t>PERCENTUAL MENSAL ACUMULADO (%)</t>
  </si>
  <si>
    <t>PAISAGISMO</t>
  </si>
  <si>
    <t>4.3</t>
  </si>
  <si>
    <t>4.4</t>
  </si>
  <si>
    <t>6.1</t>
  </si>
  <si>
    <t>30/07/2024</t>
  </si>
  <si>
    <t>COT.1</t>
  </si>
  <si>
    <t>KASKA IND. E COM. DE PLAYGROUNDS E MADEIRAS LTDA</t>
  </si>
  <si>
    <t>COT.2</t>
  </si>
  <si>
    <t>COT.3</t>
  </si>
  <si>
    <t>GANGORRA DUPLA | CUSTO CONSIDERADO PARA 03 GANGORRAS PARA CAPACIDADE DE 06 PESSOAS</t>
  </si>
  <si>
    <t>COT.4</t>
  </si>
  <si>
    <t>BALANÇO TRIPLO | CUSTO CONSIDERADO PARA 02 BALANÇOS PARA CAPACIDADE DE 06 PESSOAS</t>
  </si>
  <si>
    <t>GIRA GIRA | 02 UNIDADES</t>
  </si>
  <si>
    <t>ESCORREGADOR INDIVIDUAL | 03 UNIDADES</t>
  </si>
  <si>
    <t>GANGORRAS COM CAPACIDADE PARA 06 LUGARES | 03 UNIDADES</t>
  </si>
  <si>
    <t>BALANÇO | 02 UNIDADES</t>
  </si>
  <si>
    <t>COT.5</t>
  </si>
  <si>
    <t>COT.6</t>
  </si>
  <si>
    <t>COT.7</t>
  </si>
  <si>
    <t>COT.8</t>
  </si>
  <si>
    <t>ZAVVOR LTDA</t>
  </si>
  <si>
    <t>AÇOS POSITANO TUBOS E VÁLVULAS INDUSTRIAIS LTDA.</t>
  </si>
  <si>
    <t>COT.9</t>
  </si>
  <si>
    <t xml:space="preserve">SUL PISCINAS - COMERCIO DE PISCINAS E LAZER LTDA </t>
  </si>
  <si>
    <t>PAVIMENTAÇÃO</t>
  </si>
  <si>
    <t>SUBTOTAL</t>
  </si>
  <si>
    <t>LIMPEZA, DEMOLIÇÕES E REMOÇÕES</t>
  </si>
  <si>
    <t>4,59</t>
  </si>
  <si>
    <t>2,49</t>
  </si>
  <si>
    <t>14,48</t>
  </si>
  <si>
    <t>9,72</t>
  </si>
  <si>
    <t>11,83</t>
  </si>
  <si>
    <t>25,76</t>
  </si>
  <si>
    <t>38,94</t>
  </si>
  <si>
    <t>1,68</t>
  </si>
  <si>
    <t>6,97</t>
  </si>
  <si>
    <t>55,93</t>
  </si>
  <si>
    <t>114,34</t>
  </si>
  <si>
    <t>REGULARIZAÇÃO E COMPACTAÇÃO DE SUBLEITO DE SOLO PREDOMINANTEMENTE ARGILOSO, PARA OBRAS DE CONSTRUÇÃO DE PAVIMENTOS. AF_09/2024</t>
  </si>
  <si>
    <t>CONSTRUÇÃO DE BASE E SUB-BASE PARA PAVIMENTAÇÃO DE SOLO ESTABILIZADO GRANULOMETRICAMENTE SEM MISTURA DE SOLOS - EXCLUSIVE SOLO, ESCAVAÇÃO, CARGA E TRANSPORTE. AF_09/2024</t>
  </si>
  <si>
    <t>PROJETO URBANÍSTICO | AV. JUSCELINO KUBTISCHECK | BARREIRA DO TRIUNFO</t>
  </si>
  <si>
    <t>MOBILIÁRIO PADRÃO 05 | 1 UNIDADE DA JARDINEIRA J3, 1 UNIDADE DA JARDINEIRA J4, 1 UNIDADE DA JARDINEIRA J5, 1 UNIDADE DA JARDINEIRA J6 E 2 UNIDADES DO BANCO B2</t>
  </si>
  <si>
    <t>MOBILIÁRIO PADRÃO "A" | 1 UNIDADE DA JARDINEIRA J5, 1 UNIDADE DA JARDINEIRA J2, E 2 UNIDADES DO BANCO B2</t>
  </si>
  <si>
    <t>MOBILIÁRIO PADRÃO "B" | 1 UNIDADE DA JARDINEIRA J1, 1 UNIDADE DA JARDINEIRA J4, 1 UNIDADE DO BANCO B2, 1 UNIDADE DO BANCO B3 E 1 UNIDADE DO BANCO B5</t>
  </si>
  <si>
    <t>MOBILIÁRIO PADRÃO "C" | 2 UNIDADES DO BANCO B2, 1 UNIDADE DO BANCO B3, 1 UNIDADE DO BANCO B4,  2 UNIDADES DO BANCO B5 E 1 UNIDADE DO BANCO B6</t>
  </si>
  <si>
    <t>MOBILIÁRIO PADRÃO "D" | 2 UNIDADES DO BANCO B2, 1 UNIDADE DO BANCO B3, 1 UNIDADE DO BANCO B4,  2 UNIDADES DO BANCO B5 E 1 UNIDADE DO BANCO B6</t>
  </si>
  <si>
    <t>MOBILIÁRIO PADRÃO "E" | 2 UNIDADES DO BANCO B1, 6 UNIDADES DO BANCO B2, 3 UNIDADES DO BANCO B3,  3 UNIDADES DO BANCO B4, 4 UNIDADES DO BANCO B5,  6 UNIDADES DO BANCO B6, 3 UNIDADES DA JARDINEIRA J1, 2 UNIDADES DA JARDINEIRA J2, 3 UNIDADES DA JARDINEIRA J3, 5 UNIDADES DA JARDINEIRA J4, 2 UNIDADES DA JARDINEIRA J5 E 2 UNIDADES DA JARDINEIRA J6.</t>
  </si>
  <si>
    <t>MOBILIÁRIO PADRÃO "F" | 1 UNIDADE DO BANCO B2, 1 UNIDADE DO BANCO B4, 4 UNIDADES DO BANCO B5,  2 UNIDADES DO BANCO B6 E 1 UNIDADE DA JARDINEIRA J2.</t>
  </si>
  <si>
    <t>CANTEIRO 1</t>
  </si>
  <si>
    <t>CANTEIRO 2</t>
  </si>
  <si>
    <t>CANTEIRO 3</t>
  </si>
  <si>
    <t>CANTEIRO 4</t>
  </si>
  <si>
    <t>CANTEIRO 5</t>
  </si>
  <si>
    <t>CANTEIRO 6</t>
  </si>
  <si>
    <t>CANTEIRO 7</t>
  </si>
  <si>
    <t>CANTEIRO 8</t>
  </si>
  <si>
    <t>CANTEIRO 9</t>
  </si>
  <si>
    <t>CANTEIRO 10</t>
  </si>
  <si>
    <t>CANTEIRO 11</t>
  </si>
  <si>
    <t>CANTEIRO 12</t>
  </si>
  <si>
    <t>CANTEIRO 13</t>
  </si>
  <si>
    <t>CANTEIRO 14</t>
  </si>
  <si>
    <t>CANTEIRO 15</t>
  </si>
  <si>
    <t>CANTEIRO 16</t>
  </si>
  <si>
    <t>CANTEIRO 17</t>
  </si>
  <si>
    <t>FORRAÇÃO</t>
  </si>
  <si>
    <t>TRECHO 1</t>
  </si>
  <si>
    <t>TRECHO 2</t>
  </si>
  <si>
    <t>TRECHO 3</t>
  </si>
  <si>
    <t>TRECHO 4</t>
  </si>
  <si>
    <t>TRECHO 5</t>
  </si>
  <si>
    <t>TRECHO 6</t>
  </si>
  <si>
    <t>4.1.1</t>
  </si>
  <si>
    <t>4.3.3</t>
  </si>
  <si>
    <t>4.4.4</t>
  </si>
  <si>
    <t>4.1.2</t>
  </si>
  <si>
    <t>4.1.3</t>
  </si>
  <si>
    <t>4.1.4</t>
  </si>
  <si>
    <t>4.1.5</t>
  </si>
  <si>
    <t>4.2.1</t>
  </si>
  <si>
    <t>4.2.2</t>
  </si>
  <si>
    <t>4.2.3</t>
  </si>
  <si>
    <t>TRECHO 7</t>
  </si>
  <si>
    <t>4.3.1</t>
  </si>
  <si>
    <t>4.3.2</t>
  </si>
  <si>
    <t>4.5</t>
  </si>
  <si>
    <t>4.6</t>
  </si>
  <si>
    <t>4.4.1</t>
  </si>
  <si>
    <t>4.4.2</t>
  </si>
  <si>
    <t>4.4.3</t>
  </si>
  <si>
    <t>4.4.5</t>
  </si>
  <si>
    <t>4.7</t>
  </si>
  <si>
    <t>4.5.1</t>
  </si>
  <si>
    <t>4.5.2</t>
  </si>
  <si>
    <t>4.6.1</t>
  </si>
  <si>
    <t>4.7.1</t>
  </si>
  <si>
    <t>4.8</t>
  </si>
  <si>
    <t>4.9</t>
  </si>
  <si>
    <t>4.10</t>
  </si>
  <si>
    <t>4.1.6</t>
  </si>
  <si>
    <t>4.1.7</t>
  </si>
  <si>
    <t>4.2.4</t>
  </si>
  <si>
    <t>4.2.5</t>
  </si>
  <si>
    <t>4.5.3</t>
  </si>
  <si>
    <t>4.6.2</t>
  </si>
  <si>
    <t>4.8.1</t>
  </si>
  <si>
    <t>4.8.2</t>
  </si>
  <si>
    <t>4.8.3</t>
  </si>
  <si>
    <t>4.8.4</t>
  </si>
  <si>
    <t>4.8.5</t>
  </si>
  <si>
    <t>4.8.6</t>
  </si>
  <si>
    <t>4.8.7</t>
  </si>
  <si>
    <t>5.1</t>
  </si>
  <si>
    <t>5.1.1</t>
  </si>
  <si>
    <t>5.1.2</t>
  </si>
  <si>
    <t>5.2</t>
  </si>
  <si>
    <t>5.2.1</t>
  </si>
  <si>
    <t>5.2.2</t>
  </si>
  <si>
    <t>5.2.3</t>
  </si>
  <si>
    <t>5.2.4</t>
  </si>
  <si>
    <t>CONSTRUÇÃO DE BASE E SUB-BASE PARA PAVIMENTAÇÃO</t>
  </si>
  <si>
    <t>5.1.1.1</t>
  </si>
  <si>
    <t>5.1.1.2</t>
  </si>
  <si>
    <t>5.1.1.3</t>
  </si>
  <si>
    <t>5.1.1.4</t>
  </si>
  <si>
    <t>5.1.1.5</t>
  </si>
  <si>
    <t>5.1.1.6</t>
  </si>
  <si>
    <t>5.1.1.7</t>
  </si>
  <si>
    <t>5.1.2.1</t>
  </si>
  <si>
    <t>5.1.2.2</t>
  </si>
  <si>
    <t>5.1.2.3</t>
  </si>
  <si>
    <t>5.1.2.4</t>
  </si>
  <si>
    <t>5.1.2.5</t>
  </si>
  <si>
    <t>5.1.2.6</t>
  </si>
  <si>
    <t>5.1.2.7</t>
  </si>
  <si>
    <t>PAVIMENTAÇÃO ASFÁLTICA</t>
  </si>
  <si>
    <t>5.2.1.1</t>
  </si>
  <si>
    <t>5.2.1.2</t>
  </si>
  <si>
    <t>5.2.1.3</t>
  </si>
  <si>
    <t>5.2.1.4</t>
  </si>
  <si>
    <t>5.2.1.5</t>
  </si>
  <si>
    <t>5.2.1.6</t>
  </si>
  <si>
    <t>5.2.1.7</t>
  </si>
  <si>
    <t>5.2.2.1</t>
  </si>
  <si>
    <t>5.2.2.2</t>
  </si>
  <si>
    <t>5.2.2.3</t>
  </si>
  <si>
    <t>5.2.2.4</t>
  </si>
  <si>
    <t>5.2.2.5</t>
  </si>
  <si>
    <t>5.2.2.6</t>
  </si>
  <si>
    <t>5.2.2.7</t>
  </si>
  <si>
    <t>5.2.3.1</t>
  </si>
  <si>
    <t>5.2.3.3</t>
  </si>
  <si>
    <t>5.2.3.4</t>
  </si>
  <si>
    <t>5.2.3.5</t>
  </si>
  <si>
    <t>5.2.3.6</t>
  </si>
  <si>
    <t>5.2.3.7</t>
  </si>
  <si>
    <t>5.2.3.2</t>
  </si>
  <si>
    <t>5.2.4.1</t>
  </si>
  <si>
    <t>5.2.4.2</t>
  </si>
  <si>
    <t>5.2.4.3</t>
  </si>
  <si>
    <t>5.2.4.4</t>
  </si>
  <si>
    <t>5.2.4.5</t>
  </si>
  <si>
    <t>5.2.4.6</t>
  </si>
  <si>
    <t>5.2.4.7</t>
  </si>
  <si>
    <t>URBANIZAÇAO E OBRAS COMPLEMENTARES</t>
  </si>
  <si>
    <t>6.1.1</t>
  </si>
  <si>
    <t>6.1.2</t>
  </si>
  <si>
    <t>6.2</t>
  </si>
  <si>
    <t>6.2.1</t>
  </si>
  <si>
    <t>6.3</t>
  </si>
  <si>
    <t>6.3.1</t>
  </si>
  <si>
    <t>6.3.2</t>
  </si>
  <si>
    <t>6.3.3</t>
  </si>
  <si>
    <t>6.3.4</t>
  </si>
  <si>
    <t>6.3.5</t>
  </si>
  <si>
    <t>6.3.6</t>
  </si>
  <si>
    <t>6.4</t>
  </si>
  <si>
    <t>MOBILIÁRIO PADRÃO</t>
  </si>
  <si>
    <t>6.4.1</t>
  </si>
  <si>
    <t>MOBILIÁRIO PADRÃO 01: 3 UNIDADES DA JARDINEIRA J4, 1 UNIDADE DA JARDINEIRA J6 E 3 UNIDADES DO BANCO B2</t>
  </si>
  <si>
    <t>MOBILIÁRIO PADRÃO 02: 3 UNIDADES DA JARDINEIRA J3, 1 UNIDADE DA JARDINEIRA J6 E 3 UNIDADES DO BANCO B2</t>
  </si>
  <si>
    <t>MOBILIÁRIO PADRÃO 03: 3 UNIDADES DA JARDINEIRA J4, 1 UNIDADE DA JARDINEIRA J6 E 3 UNIDADES DO BANCO B2</t>
  </si>
  <si>
    <t>MOBILIÁRIO PADRÃO 04:4 UNIDADE DA JARDINEIRA J6</t>
  </si>
  <si>
    <t>6.4.2</t>
  </si>
  <si>
    <t>6.4.3</t>
  </si>
  <si>
    <t>ÁRVORES E ARBUSTOS</t>
  </si>
  <si>
    <t>6.5</t>
  </si>
  <si>
    <t>6.5.1</t>
  </si>
  <si>
    <t>6.5.1.1</t>
  </si>
  <si>
    <t>6.5.1.2</t>
  </si>
  <si>
    <t>6.5.1.3</t>
  </si>
  <si>
    <t>6.5.1.4</t>
  </si>
  <si>
    <t>6.5.1.5</t>
  </si>
  <si>
    <t>6.5.2</t>
  </si>
  <si>
    <t>6.5.2.1</t>
  </si>
  <si>
    <t>6.5.2.2</t>
  </si>
  <si>
    <t>6.5.2.3</t>
  </si>
  <si>
    <t>6.5.2.4</t>
  </si>
  <si>
    <t>6.5.3</t>
  </si>
  <si>
    <t>6.5.3.1</t>
  </si>
  <si>
    <t>6.5.3.2</t>
  </si>
  <si>
    <t>6.5.3.3</t>
  </si>
  <si>
    <t>6.5.3.4</t>
  </si>
  <si>
    <t>7.1</t>
  </si>
  <si>
    <t>6.4.4</t>
  </si>
  <si>
    <t>6.4.5</t>
  </si>
  <si>
    <t>6.4.6</t>
  </si>
  <si>
    <t>FABRICAÇÃO DE FÔRMA, EM CHAPA DE MADEIRA COMPENSADA RESINADA, E = 17 MM. AF_09/2020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</si>
  <si>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</si>
  <si>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EXECUÇÃO DE PINTURA DE LIGAÇÃO COM EMULSÃO ASFÁLTICA RR-1C</t>
  </si>
  <si>
    <t>EXECUÇÃO DE PAVIMENTO COM APLICAÇÃO DE CBUQ, CAMADA DE ROLAMENTO - EXCETO USINAGEM</t>
  </si>
  <si>
    <t>USINAGEM DE CONCRETO ASFÁLTICO COM CAP 50/70, PARA CAMADA DE ROLAMENTO, PADRÃO DNIT FAIXA C, EM USINA DE ASFÁLTO CONSTÍNUA DE 40 A 80 TON/H</t>
  </si>
  <si>
    <t>5.1.3</t>
  </si>
  <si>
    <t>5.1.3.1</t>
  </si>
  <si>
    <t>5.1.3.2</t>
  </si>
  <si>
    <t>5.1.3.3</t>
  </si>
  <si>
    <t>5.1.3.4</t>
  </si>
  <si>
    <t>5.1.3.5</t>
  </si>
  <si>
    <t>5.1.3.6</t>
  </si>
  <si>
    <t>5.1.3.7</t>
  </si>
  <si>
    <t>6.5.1.6</t>
  </si>
  <si>
    <t>6.5.1.7</t>
  </si>
  <si>
    <t>6.5.1.8</t>
  </si>
  <si>
    <t>6.5.1.9</t>
  </si>
  <si>
    <t>6.5.1.10</t>
  </si>
  <si>
    <t>6.5.1.11</t>
  </si>
  <si>
    <t>6.5.1.12</t>
  </si>
  <si>
    <t>6.5.1.13</t>
  </si>
  <si>
    <t>6.5.1.14</t>
  </si>
  <si>
    <t>6.5.1.15</t>
  </si>
  <si>
    <t>6.5.1.16</t>
  </si>
  <si>
    <t>6.5.1.17</t>
  </si>
  <si>
    <t>6.5.2.5</t>
  </si>
  <si>
    <t>6.6</t>
  </si>
  <si>
    <t>6.6.1</t>
  </si>
  <si>
    <t>6.6.2</t>
  </si>
  <si>
    <t>6.6.3</t>
  </si>
  <si>
    <t>6.6.4</t>
  </si>
  <si>
    <t>6.6.1.1</t>
  </si>
  <si>
    <t>6.6.1.1.1</t>
  </si>
  <si>
    <t>6.6.3.3.1</t>
  </si>
  <si>
    <t>6.6.1.1.2</t>
  </si>
  <si>
    <t>6.6.1.1.3</t>
  </si>
  <si>
    <t>6.6.1.1.4</t>
  </si>
  <si>
    <t>6.6.1.1.5</t>
  </si>
  <si>
    <t>6.6.1.1.6</t>
  </si>
  <si>
    <t>6.6.1.1.7</t>
  </si>
  <si>
    <t>6.6.1.1.8</t>
  </si>
  <si>
    <t>6.6.1.2</t>
  </si>
  <si>
    <t>6.6.1.2.1</t>
  </si>
  <si>
    <t>6.6.1.2.2</t>
  </si>
  <si>
    <t>6.6.1.2.3</t>
  </si>
  <si>
    <t>6.6.1.2.4</t>
  </si>
  <si>
    <t>6.6.1.2.5</t>
  </si>
  <si>
    <t>6.6.1.2.6</t>
  </si>
  <si>
    <t>6.6.1.2.7</t>
  </si>
  <si>
    <t>6.6.1.2.8</t>
  </si>
  <si>
    <t>6.6.1.3</t>
  </si>
  <si>
    <t>6.6.1.3.1</t>
  </si>
  <si>
    <t>6.6.1.3.2</t>
  </si>
  <si>
    <t>6.6.1.3.3</t>
  </si>
  <si>
    <t>6.6.1.3.4</t>
  </si>
  <si>
    <t>6.6.1.3.5</t>
  </si>
  <si>
    <t>6.6.1.3.6</t>
  </si>
  <si>
    <t>6.6.1.3.7</t>
  </si>
  <si>
    <t>6.6.1.3.8</t>
  </si>
  <si>
    <t>6.6.1.4</t>
  </si>
  <si>
    <t>6.6.1.4.1</t>
  </si>
  <si>
    <t>6.6.1.4.2</t>
  </si>
  <si>
    <t>6.6.1.4.3</t>
  </si>
  <si>
    <t>6.6.1.4.4</t>
  </si>
  <si>
    <t>6.6.1.5</t>
  </si>
  <si>
    <t>6.6.1.5.1</t>
  </si>
  <si>
    <t>6.6.1.5.2</t>
  </si>
  <si>
    <t>6.6.1.5.3</t>
  </si>
  <si>
    <t>6.6.1.5.4</t>
  </si>
  <si>
    <t>6.6.1.5.5</t>
  </si>
  <si>
    <t>6.6.1.5.6</t>
  </si>
  <si>
    <t>6.6.1.5.7</t>
  </si>
  <si>
    <t>6.6.1.5.8</t>
  </si>
  <si>
    <t>6.6.2.1</t>
  </si>
  <si>
    <t>6.6.2.1.1</t>
  </si>
  <si>
    <t>6.6.2.1.2</t>
  </si>
  <si>
    <t>6.6.2.1.3</t>
  </si>
  <si>
    <t>6.6.2.1.4</t>
  </si>
  <si>
    <t>6.6.2.1.5</t>
  </si>
  <si>
    <t>6.6.2.1.6</t>
  </si>
  <si>
    <t>6.6.2.1.7</t>
  </si>
  <si>
    <t>6.6.2.1.8</t>
  </si>
  <si>
    <t>6.6.2.2</t>
  </si>
  <si>
    <t>6.6.2.2.1</t>
  </si>
  <si>
    <t>6.6.2.2.2</t>
  </si>
  <si>
    <t>6.6.2.2.3</t>
  </si>
  <si>
    <t>6.6.2.2.4</t>
  </si>
  <si>
    <t>6.6.2.2.5</t>
  </si>
  <si>
    <t>6.6.2.2.6</t>
  </si>
  <si>
    <t>6.6.2.2.7</t>
  </si>
  <si>
    <t>6.6.2.2.8</t>
  </si>
  <si>
    <t>6.6.2.3</t>
  </si>
  <si>
    <t>6.6.2.3.1</t>
  </si>
  <si>
    <t>6.6.2.3.2</t>
  </si>
  <si>
    <t>6.6.2.3.3</t>
  </si>
  <si>
    <t>6.6.2.3.4</t>
  </si>
  <si>
    <t>6.6.2.3.5</t>
  </si>
  <si>
    <t>6.6.2.3.6</t>
  </si>
  <si>
    <t>6.6.2.3.7</t>
  </si>
  <si>
    <t>6.6.2.3.8</t>
  </si>
  <si>
    <t>6.6.2.4</t>
  </si>
  <si>
    <t>6.6.2.4.1</t>
  </si>
  <si>
    <t>6.6.2.4.2</t>
  </si>
  <si>
    <t>6.6.2.4.3</t>
  </si>
  <si>
    <t>6.6.2.4.4</t>
  </si>
  <si>
    <t>6.6.2.5</t>
  </si>
  <si>
    <t>6.6.3.4</t>
  </si>
  <si>
    <t>6.6.2.5.1</t>
  </si>
  <si>
    <t>6.6.2.5.2</t>
  </si>
  <si>
    <t>6.6.2.5.3</t>
  </si>
  <si>
    <t>6.6.2.5.4</t>
  </si>
  <si>
    <t>6.6.2.5.5</t>
  </si>
  <si>
    <t>6.6.2.5.6</t>
  </si>
  <si>
    <t>6.6.2.5.7</t>
  </si>
  <si>
    <t>6.6.2.5.8</t>
  </si>
  <si>
    <t>6.6.3.1</t>
  </si>
  <si>
    <t>6.6.3.1.1</t>
  </si>
  <si>
    <t>6.6.3.1.2</t>
  </si>
  <si>
    <t>6.6.3.1.3</t>
  </si>
  <si>
    <t>6.6.3.1.4</t>
  </si>
  <si>
    <t>6.6.3.1.5</t>
  </si>
  <si>
    <t>6.6.3.1.6</t>
  </si>
  <si>
    <t>6.6.3.1.7</t>
  </si>
  <si>
    <t>6.6.3.1.8</t>
  </si>
  <si>
    <t>6.6.3.2</t>
  </si>
  <si>
    <t>6.6.3.2.1</t>
  </si>
  <si>
    <t>6.6.3.2.2</t>
  </si>
  <si>
    <t>6.6.3.2.3</t>
  </si>
  <si>
    <t>6.6.3.2.4</t>
  </si>
  <si>
    <t>6.6.3.2.5</t>
  </si>
  <si>
    <t>6.6.3.2.6</t>
  </si>
  <si>
    <t>6.6.3.2.7</t>
  </si>
  <si>
    <t>6.6.3.2.8</t>
  </si>
  <si>
    <t>6.6.3.3</t>
  </si>
  <si>
    <t>6.6.3.3.2</t>
  </si>
  <si>
    <t>6.6.3.3.3</t>
  </si>
  <si>
    <t>6.6.3.3.4</t>
  </si>
  <si>
    <t>6.6.3.3.5</t>
  </si>
  <si>
    <t>6.6.3.3.6</t>
  </si>
  <si>
    <t>6.6.3.3.7</t>
  </si>
  <si>
    <t>6.6.3.3.8</t>
  </si>
  <si>
    <t>6.6.3.4.1</t>
  </si>
  <si>
    <t>6.6.3.4.3</t>
  </si>
  <si>
    <t>6.6.3.4.2</t>
  </si>
  <si>
    <t>6.6.3.4.4</t>
  </si>
  <si>
    <t>6.6.3.5</t>
  </si>
  <si>
    <t>6.6.3.5.1</t>
  </si>
  <si>
    <t>6.6.3.5.2</t>
  </si>
  <si>
    <t>6.6.3.5.3</t>
  </si>
  <si>
    <t>6.6.3.5.4</t>
  </si>
  <si>
    <t>6.6.3.5.5</t>
  </si>
  <si>
    <t>6.6.3.5.6</t>
  </si>
  <si>
    <t>6.6.3.5.7</t>
  </si>
  <si>
    <t>6.6.3.5.8</t>
  </si>
  <si>
    <t>6.6.3.6</t>
  </si>
  <si>
    <t>6.6.3.6.1</t>
  </si>
  <si>
    <t>6.6.3.6.2</t>
  </si>
  <si>
    <t>6.6.3.6.3</t>
  </si>
  <si>
    <t>6.6.3.6.4</t>
  </si>
  <si>
    <t>6.6.3.6.5</t>
  </si>
  <si>
    <t>6.6.3.6.6</t>
  </si>
  <si>
    <t>6.6.3.6.7</t>
  </si>
  <si>
    <t>6.6.3.6.8</t>
  </si>
  <si>
    <t>6.6.3.7</t>
  </si>
  <si>
    <t>6.6.3.7.1</t>
  </si>
  <si>
    <t>6.6.3.7.2</t>
  </si>
  <si>
    <t>6.6.3.7.3</t>
  </si>
  <si>
    <t>6.6.3.7.4</t>
  </si>
  <si>
    <t>6.6.3.7.5</t>
  </si>
  <si>
    <t>6.6.3.7.6</t>
  </si>
  <si>
    <t>6.6.3.7.7</t>
  </si>
  <si>
    <t>6.6.3.7.8</t>
  </si>
  <si>
    <t>6.6.4.1</t>
  </si>
  <si>
    <t>6.6.4.1.1</t>
  </si>
  <si>
    <t>6.6.4.1.2</t>
  </si>
  <si>
    <t>6.6.4.1.3</t>
  </si>
  <si>
    <t>6.6.4.1.4</t>
  </si>
  <si>
    <t>6.6.4.1.5</t>
  </si>
  <si>
    <t>6.6.4.1.6</t>
  </si>
  <si>
    <t>6.6.4.1.7</t>
  </si>
  <si>
    <t>6.6.4.1.8</t>
  </si>
  <si>
    <t>6.6.4.2</t>
  </si>
  <si>
    <t>6.6.4.2.1</t>
  </si>
  <si>
    <t>6.6.4.2.2</t>
  </si>
  <si>
    <t>6.6.4.2.3</t>
  </si>
  <si>
    <t>6.6.4.2.4</t>
  </si>
  <si>
    <t>6.6.4.2.5</t>
  </si>
  <si>
    <t>6.6.4.2.6</t>
  </si>
  <si>
    <t>6.6.4.2.7</t>
  </si>
  <si>
    <t>6.6.4.2.8</t>
  </si>
  <si>
    <t>6.6.4.3</t>
  </si>
  <si>
    <t>6.6.4.3.1</t>
  </si>
  <si>
    <t>6.6.4.3.2</t>
  </si>
  <si>
    <t>6.6.4.3.3</t>
  </si>
  <si>
    <t>6.6.4.3.4</t>
  </si>
  <si>
    <t>6.6.4.3.5</t>
  </si>
  <si>
    <t>6.6.4.3.6</t>
  </si>
  <si>
    <t>6.6.4.3.7</t>
  </si>
  <si>
    <t>6.6.4.3.8</t>
  </si>
  <si>
    <t>6.6.4.4</t>
  </si>
  <si>
    <t>6.6.4.4.1</t>
  </si>
  <si>
    <t>6.6.4.4.2</t>
  </si>
  <si>
    <t>6.6.4.4.3</t>
  </si>
  <si>
    <t>6.6.4.4.4</t>
  </si>
  <si>
    <t>6.6.4.4.5</t>
  </si>
  <si>
    <t>6.6.4.4.6</t>
  </si>
  <si>
    <t>6.6.4.4.7</t>
  </si>
  <si>
    <t>6.6.4.4.8</t>
  </si>
  <si>
    <t>5.1.4</t>
  </si>
  <si>
    <t>5.1.4.1</t>
  </si>
  <si>
    <t>5.1.4.2</t>
  </si>
  <si>
    <t>5.1.4.3</t>
  </si>
  <si>
    <t>5.1.4.4</t>
  </si>
  <si>
    <t>5.1.4.5</t>
  </si>
  <si>
    <t>5.1.4.6</t>
  </si>
  <si>
    <t>5.1.4.7</t>
  </si>
  <si>
    <t>PLANTIO DE GRAMA BATATAIS EM PLACAS PARA CANTEIROS</t>
  </si>
  <si>
    <t>4.9.1</t>
  </si>
  <si>
    <t>4.9.2</t>
  </si>
  <si>
    <t>4.9.3</t>
  </si>
  <si>
    <t>4.9.4</t>
  </si>
  <si>
    <t>4.9.5</t>
  </si>
  <si>
    <t>4.9.6</t>
  </si>
  <si>
    <t>4.9.7</t>
  </si>
  <si>
    <t>4.10.1</t>
  </si>
  <si>
    <t>4.10.2</t>
  </si>
  <si>
    <t>4.10.3</t>
  </si>
  <si>
    <t>4.10.4</t>
  </si>
  <si>
    <t>4.10.5</t>
  </si>
  <si>
    <t>4.10.6</t>
  </si>
  <si>
    <t>4.10.7</t>
  </si>
  <si>
    <t>BDI ONERADO:</t>
  </si>
  <si>
    <t>BDI DIFERENCIADO:</t>
  </si>
  <si>
    <t>DESCONTO CONCEDIDO:</t>
  </si>
  <si>
    <t>INSTALAÇÃO E DESINSTALAÇÃO MECANIZADA DE CONTÊINER OU MÓDULO HABITÁVEL DE USOS DIVERSOS</t>
  </si>
  <si>
    <t>COMP.03</t>
  </si>
  <si>
    <t>LIGAÇÕES PROVISÓRIAS PARA CONTAINER DE DEPÓSITO / FERRAMENTARIA</t>
  </si>
  <si>
    <t>2.5</t>
  </si>
  <si>
    <t>2.6</t>
  </si>
  <si>
    <t>2.7</t>
  </si>
  <si>
    <r>
      <t xml:space="preserve">LOCACAO DE CONTAINER 2,30 X 6,00 M, ALT. 2,50 M, COM 1 SANITARIO, PARA ESCRITORIO, COMPLETO, SEM DIVISORIAS INTERNAS (NAO INCLUI MOBILIZACAO / DESMOBILIZACAO) </t>
    </r>
    <r>
      <rPr>
        <i/>
        <sz val="10"/>
        <color rgb="FFC00000"/>
        <rFont val="Arial"/>
        <family val="2"/>
      </rPr>
      <t>(BDI DIFERENCIADO: 16,80%)</t>
    </r>
  </si>
  <si>
    <r>
      <t xml:space="preserve">LOCACAO DE CONTAINER 2,30 X 4,30 M, ALT. 2,50 M, PARA SANITARIO, COM 3 BACIAS, 4 CHUVEIROS, 1 LAVATORIO E 1 MICTORIO (NAO INCLUI MOBILIZACAO / DESMOBILIZACAO) </t>
    </r>
    <r>
      <rPr>
        <i/>
        <sz val="10"/>
        <color rgb="FFC00000"/>
        <rFont val="Arial"/>
        <family val="2"/>
      </rPr>
      <t>(BDI DIFERENCIADO: 16,80%)</t>
    </r>
  </si>
  <si>
    <r>
      <t>LOCACAO DE CONTAINER 2,30 X 6,00 M, ALT. 2,50 M, PARA DEPÓSITO, SEM DIVISORIAS INTERNAS E SEM SANITARIO (NAO INCLUI MOBILIZACAO / DESMOBILIZACAO)</t>
    </r>
    <r>
      <rPr>
        <i/>
        <sz val="10"/>
        <color rgb="FFC00000"/>
        <rFont val="Arial"/>
        <family val="2"/>
      </rPr>
      <t xml:space="preserve"> (BDI DIFERENCIADO: 16,80%)</t>
    </r>
  </si>
  <si>
    <t>ADMINISTRAÇÃO LOCAL (ENCARREGADO GERAL DE OBRAS COM ENCARGOS COMPLEMENTARES / ENGENHEIRO CIVIL DE OBRA JUNIOR COM ENCARGOS COMPLEMENTARES (10H/MÊS) / VIGIA DIURNO COM ENCARGOS COMPLEMENTARES / VIGIA NOTURNO COM ENCARGOS COMPLEMENTARES)</t>
  </si>
  <si>
    <r>
      <t>ADMINISTRAÇÃO LOCAL</t>
    </r>
    <r>
      <rPr>
        <i/>
        <sz val="10"/>
        <rFont val="Arial"/>
        <family val="2"/>
      </rPr>
      <t xml:space="preserve"> (LIMITADO A 8,87% CONFORME TCU)</t>
    </r>
  </si>
  <si>
    <r>
      <rPr>
        <b/>
        <i/>
        <sz val="10"/>
        <rFont val="Arial"/>
        <family val="2"/>
      </rPr>
      <t>REF. ONERADA</t>
    </r>
    <r>
      <rPr>
        <b/>
        <sz val="10"/>
        <rFont val="Arial"/>
        <family val="2"/>
      </rPr>
      <t xml:space="preserve">
SINAPI 12/2024
SETOP 10/2024</t>
    </r>
  </si>
  <si>
    <t>LDI 1 ONERADO:</t>
  </si>
  <si>
    <t xml:space="preserve">OBRA: </t>
  </si>
  <si>
    <r>
      <t>TAXA DE DESTINAÇÃO DE RESÍDUOS DA OBRA EM ATERRO SANITÁRIO LICENCIADO PELA PJF &gt;</t>
    </r>
    <r>
      <rPr>
        <sz val="8"/>
        <color rgb="FFC00000"/>
        <rFont val="Arial"/>
        <family val="2"/>
      </rPr>
      <t xml:space="preserve"> (BDI DIFERENCIADO: 16,80%)</t>
    </r>
  </si>
  <si>
    <t>VALOR TOTAL COM BDI DESONERADO = 24,22%, EXCETO ITENS 2.2, 2.4, 2.6 E 4.10 COM BDI DIFERENCIADO = 16,80%</t>
  </si>
  <si>
    <t>PREPARO CIMENTADO PARA IMPERMEABLIZAÇÃO - LIXAMENTO E LIMPEZA.</t>
  </si>
  <si>
    <t>500,54</t>
  </si>
  <si>
    <t>22,79</t>
  </si>
  <si>
    <t>9,09</t>
  </si>
  <si>
    <t>2</t>
  </si>
  <si>
    <t>101,59</t>
  </si>
  <si>
    <t>1150,24</t>
  </si>
  <si>
    <t>61,5</t>
  </si>
  <si>
    <t>147,61</t>
  </si>
  <si>
    <t>14,41</t>
  </si>
  <si>
    <t>101,4</t>
  </si>
  <si>
    <t>183,72</t>
  </si>
  <si>
    <t>93,95</t>
  </si>
  <si>
    <t>474,22</t>
  </si>
  <si>
    <t>77,86</t>
  </si>
  <si>
    <t>43,89</t>
  </si>
  <si>
    <t>1,9</t>
  </si>
  <si>
    <t>COMP.1</t>
  </si>
  <si>
    <t>COMP.2</t>
  </si>
  <si>
    <t>COMP.4</t>
  </si>
  <si>
    <t>DEMOLIÇÃO DE GUIAS, SARJETAS OU SARJETÕES, DE FORMA MECANIZADA, SEM REAPROVEITAMENTO. AF_09/2023 | PARA  EXECUÇÃO DE RAMPA</t>
  </si>
  <si>
    <t>DEMOLIÇÃO PARCIAL DE PAVIMENTO ASFÁLTICO, DE FORMA MECANIZADA, SEM REAPROVEITAMENTO. AF_09/2023 | VIAS DE ROLAMENTO</t>
  </si>
  <si>
    <t>DEMOLIÇÃO PARCIAL DE PAVIMENTO ASFÁLTICO, DE FORMA MECANIZADA, SEM REAPROVEITAMENTO. AF_09/2023 | QUEBRA MOLAS</t>
  </si>
  <si>
    <t>DEMOLIÇÃO DE PISO DE CONCRETO SIMPLES, DE FORMA MECANIZADA COM MARTELETE, SEM REAPROVEITAMENTO. AF_09/2023 | CALÇADAS</t>
  </si>
  <si>
    <t>DEMOLIÇÃO DE PISO DE CONCRETO SIMPLES, DE FORMA MECANIZADA COM MARTELETE, SEM REAPROVEITAMENTO. AF_09/2023 | PARA  EXECUÇÃO DE ASFALTO</t>
  </si>
  <si>
    <t>DEMOLIÇÃO DE PISO DE CONCRETO SIMPLES, DE FORMA MECANIZADA COM MARTELETE, SEM REAPROVEITAMENTO. AF_09/2023 | PARA  EXECUÇÃO DE CALÇADA</t>
  </si>
  <si>
    <t>DEMOLIÇÃO DE PISO DE CONCRETO SIMPLES, DE FORMA MECANIZADA COM MARTELETE, SEM REAPROVEITAMENTO. AF_09/2023 | PARA  EXECUÇÃO DE RAMPA</t>
  </si>
  <si>
    <t>TRANSPORTE COM CAMINHÃO BASCULANTE DE 10 M³, EM VIA URBANA PAVIMENTADA, DMT ATÉ 30 KM (UNIDADE: TXKM). AF_07/2020 | DMT 25,3 Km</t>
  </si>
  <si>
    <t>COMP.5</t>
  </si>
  <si>
    <t>COMP.6</t>
  </si>
  <si>
    <t>COMP.7</t>
  </si>
  <si>
    <t>TRANSPORTE COM CAMINHÃO BASCULANTE DE 6 M³, EM VIA URBANA PAVIMENTADA, DMT ATÉ 30 KM (UNIDADE: TXKM). AF_07/2020 | DMT 25,3 km</t>
  </si>
  <si>
    <t>PLANTIO DE ÁRVORE ORNAMENTAL COM ALTURA DE MUDA MENOR OU IGUAL A 2,00 M . AF_07/2024 | COSTELA DE ADÃO (Monstera deliciosa)</t>
  </si>
  <si>
    <t>PLANTIO DE ÁRVORE ORNAMENTAL COM ALTURA DE MUDA MENOR OU IGUAL A 2,00 M . AF_07/2024 | CURCULIGO (Curculigo)</t>
  </si>
  <si>
    <t>PLANTIO DE ÁRVORE ORNAMENTAL COM ALTURA DE MUDA MAIOR QUE 2,00 M E MENOR OU IGUAL A 4,00 M . AF_07/2024 | MANACÁ-DA-SERRA (Tibouchina mutabilis)</t>
  </si>
  <si>
    <t>PLANTIO DE ÁRVORE ORNAMENTAL COM ALTURA DE MUDA MAIOR QUE 2,00 M E MENOR OU IGUAL A 4,00 M . AF_07/2024 | QUARESMEIRA (Tibouchina granulosa)</t>
  </si>
  <si>
    <t>PLANTIO DE ÁRVORE ORNAMENTAL COM ALTURA DE MUDA MAIOR QUE 2,00 M E MENOR OU IGUAL A 4,00 M . AF_07/2024 | IPÊ BRANCO (Tabebuia roseo-alba)</t>
  </si>
  <si>
    <t>PLANTIO DE FORRAÇÃO. AF_07/2024 | SINGÔNIO (Syngonium podophyllum)</t>
  </si>
  <si>
    <t>PLANTIO DE FORRAÇÃO. AF_07/2024 | TRAPOERABA ROXA  (Tradescantia pallida var)</t>
  </si>
  <si>
    <t>PLANTIO DE FORRAÇÃO. AF_07/2024 | LAMBARI ROXO (Tradescantia zebrina)</t>
  </si>
  <si>
    <t>PLANTIO DE FORRAÇÃO. AF_07/2024 | GRAMA AMENDOIM (Arachis repens)</t>
  </si>
  <si>
    <t>COMP.8</t>
  </si>
  <si>
    <t>Data:</t>
  </si>
  <si>
    <t>MÊS 01</t>
  </si>
  <si>
    <t>MÊS 02</t>
  </si>
  <si>
    <t>MÊS 03</t>
  </si>
  <si>
    <t>MÊS 04</t>
  </si>
  <si>
    <t>MÊS 05</t>
  </si>
  <si>
    <t>MÊS 06</t>
  </si>
  <si>
    <t>MÊS 07</t>
  </si>
  <si>
    <t>MÊS 08</t>
  </si>
  <si>
    <t>MÊS 09</t>
  </si>
  <si>
    <t>MÊS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</si>
</sst>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4" formatCode="_-&quot;R$&quot;\ * #,##0.00_-;\-&quot;R$&quot;\ * #,##0.00_-;_-&quot;R$&quot;\ * &quot;-&quot;??_-;_-@_-"/>
    <numFmt numFmtId="164" formatCode="0.000"/>
    <numFmt numFmtId="165" formatCode="#,##0.0000"/>
    <numFmt numFmtId="166" formatCode="0.000%"/>
    <numFmt numFmtId="167" formatCode="mm/yy"/>
    <numFmt numFmtId="168" formatCode="#,##0.00&quot; &quot;;[Red]&quot;(&quot;#,##0.00&quot;)&quot;"/>
    <numFmt numFmtId="169" formatCode="#,##0.00&quot; &quot;;[Red]&quot;-&quot;#,##0.00&quot; &quot;"/>
    <numFmt numFmtId="170" formatCode="&quot; &quot;* #,##0.00&quot; &quot;;&quot;-&quot;* #,##0.00&quot; &quot;;&quot; &quot;* &quot;-&quot;#&quot; &quot;;&quot; &quot;@&quot; &quot;"/>
    <numFmt numFmtId="171" formatCode="&quot; R$ &quot;* #,##0.00&quot; &quot;;&quot;-R$ &quot;* #,##0.00&quot; &quot;;&quot; R$ &quot;* &quot;-&quot;#&quot; &quot;;&quot; &quot;@&quot; &quot;"/>
    <numFmt numFmtId="172" formatCode="&quot; &quot;* #,##0.00&quot; &quot;;&quot; &quot;* &quot;(&quot;#,##0.00&quot;)&quot;;&quot; &quot;* &quot;-&quot;#&quot; &quot;;&quot; &quot;@&quot; &quot;"/>
    <numFmt numFmtId="173" formatCode="#,##0.000"/>
    <numFmt numFmtId="174" formatCode="#,##0.0000;[Red]&quot;-&quot;#,##0.0000"/>
    <numFmt numFmtId="175" formatCode="#,##0.00&quot;*&quot;"/>
    <numFmt numFmtId="181" formatCode="#,##0.00\ &quot;p/ m&quot;"/>
    <numFmt numFmtId="182" formatCode="#,##0.00\ &quot;p/ m2&quot;"/>
    <numFmt numFmtId="183" formatCode="_(&quot;R$ &quot;* #,##0.00_);_(&quot;R$ &quot;* \(#,##0.00\);_(&quot;R$ &quot;* \-??_);_(@_)"/>
    <numFmt numFmtId="184" formatCode="#,##0.00\ &quot;m2&quot;"/>
    <numFmt numFmtId="185" formatCode="&quot;Data: &quot;dd/mm/yyyy"/>
  </numFmts>
  <fonts count="7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rgb="FFFFFFFF"/>
      <name val="Arial"/>
      <family val="2"/>
    </font>
    <font>
      <sz val="10"/>
      <color rgb="FFCC0000"/>
      <name val="Arial"/>
      <family val="2"/>
    </font>
    <font>
      <b/>
      <sz val="10"/>
      <color rgb="FFFFFFFF"/>
      <name val="Arial"/>
      <family val="2"/>
    </font>
    <font>
      <b/>
      <sz val="10"/>
      <color theme="1"/>
      <name val="Arial"/>
      <family val="2"/>
    </font>
    <font>
      <i/>
      <sz val="10"/>
      <color rgb="FF808080"/>
      <name val="Arial"/>
      <family val="2"/>
    </font>
    <font>
      <sz val="10"/>
      <color rgb="FF006600"/>
      <name val="Arial"/>
      <family val="2"/>
    </font>
    <font>
      <b/>
      <sz val="24"/>
      <color rgb="FF000000"/>
      <name val="Arial"/>
      <family val="2"/>
    </font>
    <font>
      <sz val="18"/>
      <color rgb="FF000000"/>
      <name val="Arial"/>
      <family val="2"/>
    </font>
    <font>
      <sz val="12"/>
      <color rgb="FF000000"/>
      <name val="Arial"/>
      <family val="2"/>
    </font>
    <font>
      <u/>
      <sz val="10"/>
      <color rgb="FF0000EE"/>
      <name val="Arial"/>
      <family val="2"/>
    </font>
    <font>
      <sz val="10"/>
      <color rgb="FF000000"/>
      <name val="Arial"/>
      <family val="2"/>
    </font>
    <font>
      <sz val="10"/>
      <color rgb="FF996600"/>
      <name val="Arial"/>
      <family val="2"/>
    </font>
    <font>
      <sz val="11"/>
      <color rgb="FF000000"/>
      <name val="Calibri"/>
      <family val="2"/>
    </font>
    <font>
      <sz val="10"/>
      <color rgb="FF333333"/>
      <name val="Arial"/>
      <family val="2"/>
    </font>
    <font>
      <b/>
      <i/>
      <u/>
      <sz val="10"/>
      <color rgb="FF000000"/>
      <name val="Arial"/>
      <family val="2"/>
    </font>
    <font>
      <sz val="10"/>
      <color rgb="FFFF0000"/>
      <name val="Arial"/>
      <family val="2"/>
    </font>
    <font>
      <b/>
      <sz val="16"/>
      <color rgb="FF000000"/>
      <name val="Arial"/>
      <family val="2"/>
    </font>
    <font>
      <b/>
      <sz val="12"/>
      <color rgb="FF000000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4"/>
      <color theme="1"/>
      <name val="Arial"/>
      <family val="2"/>
    </font>
    <font>
      <b/>
      <sz val="12"/>
      <color rgb="FF000000"/>
      <name val="Calibri"/>
      <family val="2"/>
    </font>
    <font>
      <sz val="11"/>
      <color theme="1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color rgb="FFC00000"/>
      <name val="Arial"/>
      <family val="2"/>
    </font>
    <font>
      <sz val="8"/>
      <name val="Arial"/>
      <family val="2"/>
    </font>
    <font>
      <sz val="10"/>
      <color rgb="FF0000FF"/>
      <name val="Arial"/>
      <family val="2"/>
    </font>
    <font>
      <sz val="11"/>
      <name val="Calibri"/>
      <family val="2"/>
    </font>
    <font>
      <sz val="8"/>
      <color theme="1"/>
      <name val="Arial"/>
      <family val="2"/>
    </font>
    <font>
      <b/>
      <sz val="10"/>
      <color rgb="FFFF0000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 Narrow"/>
      <family val="2"/>
    </font>
    <font>
      <b/>
      <sz val="8"/>
      <color rgb="FF000000"/>
      <name val="Arial"/>
      <family val="2"/>
    </font>
    <font>
      <i/>
      <sz val="8"/>
      <color theme="1"/>
      <name val="Arial"/>
      <family val="2"/>
    </font>
    <font>
      <sz val="8"/>
      <color rgb="FF000000"/>
      <name val="Arial"/>
      <family val="2"/>
    </font>
    <font>
      <b/>
      <sz val="5"/>
      <color theme="1"/>
      <name val="Arial"/>
      <family val="2"/>
    </font>
    <font>
      <b/>
      <sz val="6"/>
      <color theme="1"/>
      <name val="Arial"/>
      <family val="2"/>
    </font>
    <font>
      <b/>
      <sz val="8"/>
      <color rgb="FFFF0000"/>
      <name val="Arial"/>
      <family val="2"/>
    </font>
    <font>
      <b/>
      <sz val="8"/>
      <color rgb="FFFFFFFF"/>
      <name val="Arial"/>
      <family val="2"/>
    </font>
    <font>
      <b/>
      <sz val="10"/>
      <color rgb="FF0000FF"/>
      <name val="Arial"/>
      <family val="2"/>
    </font>
    <font>
      <i/>
      <sz val="10"/>
      <name val="Arial"/>
      <family val="2"/>
    </font>
    <font>
      <b/>
      <sz val="10"/>
      <color rgb="FFC00000"/>
      <name val="Arial"/>
      <family val="2"/>
    </font>
    <font>
      <b/>
      <sz val="9"/>
      <color theme="1"/>
      <name val="Arial"/>
      <family val="2"/>
    </font>
    <font>
      <b/>
      <sz val="11"/>
      <name val="Arial"/>
      <family val="2"/>
    </font>
    <font>
      <b/>
      <sz val="12"/>
      <color rgb="FF0000FF"/>
      <name val="Arial"/>
      <family val="2"/>
    </font>
    <font>
      <b/>
      <sz val="20"/>
      <color rgb="FFC00000"/>
      <name val="Arial"/>
      <family val="2"/>
    </font>
    <font>
      <sz val="10"/>
      <color theme="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theme="0"/>
      <name val="Arial"/>
      <family val="2"/>
    </font>
    <font>
      <b/>
      <sz val="10"/>
      <color rgb="FF9E0000"/>
      <name val="Arial"/>
      <family val="2"/>
    </font>
    <font>
      <sz val="10"/>
      <color rgb="FF000000"/>
      <name val="Calibri"/>
      <family val="2"/>
    </font>
    <font>
      <i/>
      <sz val="10"/>
      <color rgb="FFC00000"/>
      <name val="Arial"/>
      <family val="2"/>
    </font>
    <font>
      <b/>
      <sz val="14"/>
      <name val="Arial"/>
      <family val="2"/>
    </font>
    <font>
      <b/>
      <sz val="16"/>
      <color rgb="FF0000FF"/>
      <name val="Arial"/>
      <family val="2"/>
    </font>
    <font>
      <b/>
      <i/>
      <sz val="10"/>
      <name val="Arial"/>
      <family val="2"/>
    </font>
    <font>
      <sz val="10"/>
      <name val="."/>
    </font>
    <font>
      <sz val="8"/>
      <color rgb="FFC00000"/>
      <name val="Arial"/>
      <family val="2"/>
    </font>
  </fonts>
  <fills count="43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969696"/>
        <bgColor rgb="FF969696"/>
      </patternFill>
    </fill>
    <fill>
      <patternFill patternType="solid">
        <fgColor rgb="FFFF0000"/>
        <bgColor rgb="FFFF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EEEEEE"/>
        <bgColor rgb="FFEEEEEE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2F2F2"/>
        <bgColor rgb="FFF2F2F2"/>
      </patternFill>
    </fill>
    <fill>
      <patternFill patternType="solid">
        <fgColor indexed="43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EEEEEE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gray125">
        <bgColor theme="0"/>
      </patternFill>
    </fill>
    <fill>
      <patternFill patternType="solid">
        <fgColor theme="8" tint="0.79998168889431442"/>
        <bgColor rgb="FFEEEEEE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theme="7" tint="0.79998168889431442"/>
        <bgColor rgb="FFFFFF99"/>
      </patternFill>
    </fill>
  </fills>
  <borders count="29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</borders>
  <cellStyleXfs count="1568">
    <xf numFmtId="0" fontId="0" fillId="0" borderId="0"/>
    <xf numFmtId="0" fontId="3" fillId="0" borderId="0"/>
    <xf numFmtId="0" fontId="4" fillId="2" borderId="0"/>
    <xf numFmtId="0" fontId="4" fillId="3" borderId="0"/>
    <xf numFmtId="0" fontId="3" fillId="4" borderId="0"/>
    <xf numFmtId="0" fontId="5" fillId="5" borderId="0"/>
    <xf numFmtId="0" fontId="6" fillId="6" borderId="0"/>
    <xf numFmtId="0" fontId="7" fillId="7" borderId="1"/>
    <xf numFmtId="0" fontId="8" fillId="0" borderId="0"/>
    <xf numFmtId="0" fontId="9" fillId="9" borderId="0"/>
    <xf numFmtId="0" fontId="10" fillId="0" borderId="0"/>
    <xf numFmtId="0" fontId="11" fillId="0" borderId="0"/>
    <xf numFmtId="0" fontId="12" fillId="0" borderId="0"/>
    <xf numFmtId="0" fontId="13" fillId="0" borderId="0"/>
    <xf numFmtId="171" fontId="14" fillId="0" borderId="0"/>
    <xf numFmtId="0" fontId="15" fillId="10" borderId="0"/>
    <xf numFmtId="0" fontId="2" fillId="0" borderId="0"/>
    <xf numFmtId="0" fontId="16" fillId="0" borderId="0"/>
    <xf numFmtId="0" fontId="17" fillId="10" borderId="2"/>
    <xf numFmtId="0" fontId="18" fillId="0" borderId="0"/>
    <xf numFmtId="0" fontId="19" fillId="0" borderId="0"/>
    <xf numFmtId="0" fontId="19" fillId="0" borderId="0"/>
    <xf numFmtId="0" fontId="2" fillId="8" borderId="0"/>
    <xf numFmtId="172" fontId="2" fillId="0" borderId="0"/>
    <xf numFmtId="0" fontId="2" fillId="0" borderId="0"/>
    <xf numFmtId="0" fontId="2" fillId="0" borderId="0"/>
    <xf numFmtId="0" fontId="5" fillId="0" borderId="0"/>
    <xf numFmtId="0" fontId="32" fillId="0" borderId="0"/>
    <xf numFmtId="9" fontId="2" fillId="0" borderId="0" applyFont="0" applyFill="0" applyBorder="0" applyAlignment="0" applyProtection="0"/>
    <xf numFmtId="0" fontId="1" fillId="0" borderId="0"/>
    <xf numFmtId="44" fontId="2" fillId="0" borderId="0" applyFont="0" applyFill="0" applyBorder="0" applyAlignment="0" applyProtection="0"/>
    <xf numFmtId="183" fontId="32" fillId="0" borderId="0" applyFill="0" applyBorder="0" applyAlignment="0" applyProtection="0"/>
    <xf numFmtId="0" fontId="57" fillId="18" borderId="0" applyNumberFormat="0" applyBorder="0" applyAlignment="0" applyProtection="0"/>
    <xf numFmtId="0" fontId="57" fillId="19" borderId="0" applyNumberFormat="0" applyBorder="0" applyAlignment="0" applyProtection="0"/>
    <xf numFmtId="0" fontId="57" fillId="20" borderId="0" applyNumberFormat="0" applyBorder="0" applyAlignment="0" applyProtection="0"/>
    <xf numFmtId="0" fontId="57" fillId="21" borderId="0" applyNumberFormat="0" applyBorder="0" applyAlignment="0" applyProtection="0"/>
    <xf numFmtId="0" fontId="57" fillId="22" borderId="0" applyNumberFormat="0" applyBorder="0" applyAlignment="0" applyProtection="0"/>
    <xf numFmtId="0" fontId="57" fillId="23" borderId="0" applyNumberFormat="0" applyBorder="0" applyAlignment="0" applyProtection="0"/>
    <xf numFmtId="0" fontId="57" fillId="24" borderId="0" applyNumberFormat="0" applyBorder="0" applyAlignment="0" applyProtection="0"/>
    <xf numFmtId="0" fontId="57" fillId="25" borderId="0" applyNumberFormat="0" applyBorder="0" applyAlignment="0" applyProtection="0"/>
    <xf numFmtId="0" fontId="57" fillId="26" borderId="0" applyNumberFormat="0" applyBorder="0" applyAlignment="0" applyProtection="0"/>
    <xf numFmtId="0" fontId="57" fillId="21" borderId="0" applyNumberFormat="0" applyBorder="0" applyAlignment="0" applyProtection="0"/>
    <xf numFmtId="0" fontId="57" fillId="24" borderId="0" applyNumberFormat="0" applyBorder="0" applyAlignment="0" applyProtection="0"/>
    <xf numFmtId="0" fontId="57" fillId="27" borderId="0" applyNumberFormat="0" applyBorder="0" applyAlignment="0" applyProtection="0"/>
    <xf numFmtId="0" fontId="58" fillId="28" borderId="0" applyNumberFormat="0" applyBorder="0" applyAlignment="0" applyProtection="0"/>
    <xf numFmtId="0" fontId="58" fillId="25" borderId="0" applyNumberFormat="0" applyBorder="0" applyAlignment="0" applyProtection="0"/>
    <xf numFmtId="0" fontId="58" fillId="26" borderId="0" applyNumberFormat="0" applyBorder="0" applyAlignment="0" applyProtection="0"/>
    <xf numFmtId="0" fontId="58" fillId="29" borderId="0" applyNumberFormat="0" applyBorder="0" applyAlignment="0" applyProtection="0"/>
    <xf numFmtId="0" fontId="58" fillId="30" borderId="0" applyNumberFormat="0" applyBorder="0" applyAlignment="0" applyProtection="0"/>
    <xf numFmtId="0" fontId="58" fillId="31" borderId="0" applyNumberFormat="0" applyBorder="0" applyAlignment="0" applyProtection="0"/>
    <xf numFmtId="0" fontId="59" fillId="20" borderId="0" applyNumberFormat="0" applyBorder="0" applyAlignment="0" applyProtection="0"/>
    <xf numFmtId="0" fontId="60" fillId="32" borderId="18" applyNumberFormat="0" applyAlignment="0" applyProtection="0"/>
    <xf numFmtId="0" fontId="61" fillId="33" borderId="19" applyNumberFormat="0" applyAlignment="0" applyProtection="0"/>
    <xf numFmtId="0" fontId="62" fillId="0" borderId="20" applyNumberFormat="0" applyFill="0" applyAlignment="0" applyProtection="0"/>
    <xf numFmtId="0" fontId="58" fillId="34" borderId="0" applyNumberFormat="0" applyBorder="0" applyAlignment="0" applyProtection="0"/>
    <xf numFmtId="0" fontId="58" fillId="35" borderId="0" applyNumberFormat="0" applyBorder="0" applyAlignment="0" applyProtection="0"/>
    <xf numFmtId="0" fontId="58" fillId="36" borderId="0" applyNumberFormat="0" applyBorder="0" applyAlignment="0" applyProtection="0"/>
    <xf numFmtId="0" fontId="58" fillId="29" borderId="0" applyNumberFormat="0" applyBorder="0" applyAlignment="0" applyProtection="0"/>
    <xf numFmtId="0" fontId="58" fillId="30" borderId="0" applyNumberFormat="0" applyBorder="0" applyAlignment="0" applyProtection="0"/>
    <xf numFmtId="0" fontId="58" fillId="37" borderId="0" applyNumberFormat="0" applyBorder="0" applyAlignment="0" applyProtection="0"/>
    <xf numFmtId="0" fontId="63" fillId="23" borderId="18" applyNumberFormat="0" applyAlignment="0" applyProtection="0"/>
    <xf numFmtId="0" fontId="64" fillId="19" borderId="0" applyNumberFormat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183" fontId="32" fillId="0" borderId="0" applyFill="0" applyBorder="0" applyAlignment="0" applyProtection="0"/>
    <xf numFmtId="0" fontId="65" fillId="15" borderId="0" applyNumberFormat="0" applyBorder="0" applyAlignment="0" applyProtection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</cellStyleXfs>
  <cellXfs count="354">
    <xf numFmtId="0" fontId="0" fillId="0" borderId="0" xfId="0"/>
    <xf numFmtId="0" fontId="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25" fillId="14" borderId="5" xfId="0" applyFont="1" applyFill="1" applyBorder="1" applyAlignment="1">
      <alignment horizontal="center" vertical="center"/>
    </xf>
    <xf numFmtId="0" fontId="24" fillId="14" borderId="5" xfId="0" applyFont="1" applyFill="1" applyBorder="1" applyAlignment="1">
      <alignment horizontal="center" vertical="center" wrapText="1"/>
    </xf>
    <xf numFmtId="0" fontId="26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24" fillId="0" borderId="0" xfId="0" applyFont="1"/>
    <xf numFmtId="10" fontId="0" fillId="0" borderId="0" xfId="0" applyNumberForma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2" fillId="0" borderId="0" xfId="0" applyFont="1"/>
    <xf numFmtId="0" fontId="31" fillId="0" borderId="0" xfId="0" applyFont="1" applyAlignment="1">
      <alignment horizontal="center" vertical="center" wrapText="1"/>
    </xf>
    <xf numFmtId="4" fontId="31" fillId="0" borderId="0" xfId="0" applyNumberFormat="1" applyFont="1" applyAlignment="1">
      <alignment horizontal="right" vertical="center" wrapText="1"/>
    </xf>
    <xf numFmtId="10" fontId="31" fillId="0" borderId="0" xfId="0" applyNumberFormat="1" applyFont="1" applyAlignment="1">
      <alignment horizontal="center" vertical="center" wrapText="1"/>
    </xf>
    <xf numFmtId="0" fontId="32" fillId="0" borderId="5" xfId="0" applyFont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2" fillId="13" borderId="0" xfId="0" applyFont="1" applyFill="1" applyAlignment="1">
      <alignment vertical="center"/>
    </xf>
    <xf numFmtId="10" fontId="31" fillId="13" borderId="0" xfId="0" applyNumberFormat="1" applyFont="1" applyFill="1" applyAlignment="1">
      <alignment horizontal="center" vertical="center"/>
    </xf>
    <xf numFmtId="4" fontId="32" fillId="0" borderId="0" xfId="0" applyNumberFormat="1" applyFont="1" applyAlignment="1">
      <alignment vertical="center"/>
    </xf>
    <xf numFmtId="0" fontId="0" fillId="0" borderId="0" xfId="0" applyAlignment="1">
      <alignment horizontal="center"/>
    </xf>
    <xf numFmtId="0" fontId="31" fillId="0" borderId="0" xfId="0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0" fontId="37" fillId="0" borderId="5" xfId="0" applyFont="1" applyFill="1" applyBorder="1" applyAlignment="1">
      <alignment horizontal="justify" vertical="center" wrapText="1"/>
    </xf>
    <xf numFmtId="0" fontId="36" fillId="13" borderId="0" xfId="0" applyFont="1" applyFill="1" applyAlignment="1">
      <alignment vertical="center"/>
    </xf>
    <xf numFmtId="0" fontId="38" fillId="0" borderId="0" xfId="16" applyFont="1" applyAlignment="1">
      <alignment horizontal="right"/>
    </xf>
    <xf numFmtId="4" fontId="39" fillId="0" borderId="0" xfId="16" applyNumberFormat="1" applyFont="1" applyAlignment="1">
      <alignment vertical="center"/>
    </xf>
    <xf numFmtId="0" fontId="7" fillId="0" borderId="0" xfId="16" applyFont="1" applyAlignment="1">
      <alignment vertical="center"/>
    </xf>
    <xf numFmtId="0" fontId="7" fillId="0" borderId="0" xfId="16" applyFont="1" applyAlignment="1">
      <alignment horizontal="center" vertical="center"/>
    </xf>
    <xf numFmtId="0" fontId="38" fillId="0" borderId="0" xfId="16" applyFont="1" applyAlignment="1">
      <alignment vertical="center"/>
    </xf>
    <xf numFmtId="0" fontId="0" fillId="0" borderId="0" xfId="16" applyFont="1"/>
    <xf numFmtId="4" fontId="40" fillId="0" borderId="0" xfId="16" applyNumberFormat="1" applyFont="1" applyAlignment="1">
      <alignment horizontal="right"/>
    </xf>
    <xf numFmtId="4" fontId="7" fillId="0" borderId="0" xfId="16" applyNumberFormat="1" applyFont="1" applyAlignment="1">
      <alignment vertical="center"/>
    </xf>
    <xf numFmtId="4" fontId="38" fillId="0" borderId="0" xfId="16" applyNumberFormat="1" applyFont="1" applyAlignment="1">
      <alignment horizontal="right"/>
    </xf>
    <xf numFmtId="4" fontId="41" fillId="0" borderId="0" xfId="16" applyNumberFormat="1" applyFont="1" applyAlignment="1">
      <alignment vertical="center"/>
    </xf>
    <xf numFmtId="167" fontId="41" fillId="0" borderId="0" xfId="16" applyNumberFormat="1" applyFont="1" applyAlignment="1">
      <alignment vertical="center"/>
    </xf>
    <xf numFmtId="0" fontId="40" fillId="0" borderId="0" xfId="16" applyFont="1" applyAlignment="1">
      <alignment horizontal="center" vertical="center"/>
    </xf>
    <xf numFmtId="0" fontId="0" fillId="0" borderId="0" xfId="16" applyFont="1" applyAlignment="1">
      <alignment horizontal="center" vertical="center"/>
    </xf>
    <xf numFmtId="0" fontId="38" fillId="0" borderId="0" xfId="16" applyFont="1" applyAlignment="1">
      <alignment horizontal="center" vertical="center"/>
    </xf>
    <xf numFmtId="0" fontId="0" fillId="0" borderId="0" xfId="16" applyFont="1" applyAlignment="1">
      <alignment horizontal="center"/>
    </xf>
    <xf numFmtId="169" fontId="40" fillId="0" borderId="0" xfId="16" applyNumberFormat="1" applyFont="1" applyAlignment="1">
      <alignment horizontal="right"/>
    </xf>
    <xf numFmtId="165" fontId="41" fillId="0" borderId="0" xfId="16" applyNumberFormat="1" applyFont="1" applyAlignment="1">
      <alignment vertical="center"/>
    </xf>
    <xf numFmtId="169" fontId="38" fillId="0" borderId="0" xfId="16" applyNumberFormat="1" applyFont="1" applyAlignment="1">
      <alignment horizontal="right"/>
    </xf>
    <xf numFmtId="169" fontId="7" fillId="0" borderId="0" xfId="16" applyNumberFormat="1" applyFont="1" applyAlignment="1">
      <alignment horizontal="center" vertical="center"/>
    </xf>
    <xf numFmtId="4" fontId="38" fillId="0" borderId="0" xfId="16" applyNumberFormat="1" applyFont="1" applyAlignment="1">
      <alignment vertical="center"/>
    </xf>
    <xf numFmtId="170" fontId="38" fillId="0" borderId="0" xfId="16" applyNumberFormat="1" applyFont="1" applyAlignment="1">
      <alignment vertical="center"/>
    </xf>
    <xf numFmtId="0" fontId="38" fillId="0" borderId="0" xfId="16" applyFont="1"/>
    <xf numFmtId="4" fontId="40" fillId="0" borderId="0" xfId="16" applyNumberFormat="1" applyFont="1" applyAlignment="1">
      <alignment vertical="center"/>
    </xf>
    <xf numFmtId="0" fontId="38" fillId="0" borderId="0" xfId="16" applyFont="1" applyAlignment="1">
      <alignment horizontal="right" vertical="center"/>
    </xf>
    <xf numFmtId="4" fontId="48" fillId="0" borderId="0" xfId="16" applyNumberFormat="1" applyFont="1"/>
    <xf numFmtId="4" fontId="48" fillId="0" borderId="0" xfId="16" applyNumberFormat="1" applyFont="1" applyAlignment="1">
      <alignment horizontal="right"/>
    </xf>
    <xf numFmtId="4" fontId="6" fillId="0" borderId="0" xfId="16" applyNumberFormat="1" applyFont="1" applyAlignment="1">
      <alignment vertical="center"/>
    </xf>
    <xf numFmtId="4" fontId="6" fillId="0" borderId="0" xfId="16" applyNumberFormat="1" applyFont="1" applyAlignment="1">
      <alignment horizontal="center" vertical="center"/>
    </xf>
    <xf numFmtId="4" fontId="48" fillId="0" borderId="0" xfId="16" applyNumberFormat="1" applyFont="1" applyAlignment="1">
      <alignment vertical="center"/>
    </xf>
    <xf numFmtId="0" fontId="14" fillId="0" borderId="0" xfId="0" applyFont="1" applyAlignment="1">
      <alignment horizontal="right" vertical="center" indent="1"/>
    </xf>
    <xf numFmtId="0" fontId="0" fillId="0" borderId="0" xfId="0" applyAlignment="1">
      <alignment horizontal="right" vertical="center" indent="1"/>
    </xf>
    <xf numFmtId="2" fontId="0" fillId="0" borderId="0" xfId="0" applyNumberFormat="1" applyAlignment="1">
      <alignment horizontal="right" vertical="center" indent="1"/>
    </xf>
    <xf numFmtId="0" fontId="36" fillId="0" borderId="0" xfId="0" applyFont="1" applyAlignment="1">
      <alignment horizontal="center" vertical="center"/>
    </xf>
    <xf numFmtId="4" fontId="32" fillId="0" borderId="0" xfId="0" applyNumberFormat="1" applyFont="1" applyAlignment="1">
      <alignment horizontal="center" vertical="center"/>
    </xf>
    <xf numFmtId="0" fontId="36" fillId="0" borderId="0" xfId="0" applyFont="1" applyAlignment="1">
      <alignment vertical="center"/>
    </xf>
    <xf numFmtId="0" fontId="36" fillId="0" borderId="0" xfId="0" applyFont="1"/>
    <xf numFmtId="0" fontId="31" fillId="0" borderId="0" xfId="0" applyFont="1" applyAlignment="1">
      <alignment horizontal="center"/>
    </xf>
    <xf numFmtId="0" fontId="31" fillId="0" borderId="5" xfId="0" applyFont="1" applyBorder="1" applyAlignment="1">
      <alignment horizontal="left" vertical="center"/>
    </xf>
    <xf numFmtId="0" fontId="31" fillId="0" borderId="13" xfId="0" applyFont="1" applyFill="1" applyBorder="1" applyAlignment="1">
      <alignment vertical="center" wrapText="1"/>
    </xf>
    <xf numFmtId="0" fontId="31" fillId="0" borderId="9" xfId="0" applyFont="1" applyFill="1" applyBorder="1" applyAlignment="1">
      <alignment vertical="center" wrapText="1"/>
    </xf>
    <xf numFmtId="0" fontId="31" fillId="0" borderId="9" xfId="0" applyFont="1" applyBorder="1" applyAlignment="1">
      <alignment horizontal="right" vertical="center"/>
    </xf>
    <xf numFmtId="2" fontId="25" fillId="14" borderId="5" xfId="0" applyNumberFormat="1" applyFont="1" applyFill="1" applyBorder="1" applyAlignment="1">
      <alignment horizontal="center" vertical="center" wrapText="1"/>
    </xf>
    <xf numFmtId="0" fontId="32" fillId="0" borderId="0" xfId="0" applyFont="1" applyBorder="1" applyAlignment="1">
      <alignment vertical="center"/>
    </xf>
    <xf numFmtId="0" fontId="32" fillId="0" borderId="0" xfId="0" applyFont="1" applyBorder="1" applyAlignment="1">
      <alignment horizontal="center" vertical="center"/>
    </xf>
    <xf numFmtId="4" fontId="37" fillId="0" borderId="5" xfId="0" applyNumberFormat="1" applyFont="1" applyBorder="1" applyAlignment="1">
      <alignment horizontal="right" vertical="center" wrapText="1" indent="1"/>
    </xf>
    <xf numFmtId="0" fontId="31" fillId="0" borderId="9" xfId="0" applyFont="1" applyFill="1" applyBorder="1" applyAlignment="1">
      <alignment horizontal="center" vertical="center"/>
    </xf>
    <xf numFmtId="0" fontId="31" fillId="0" borderId="13" xfId="0" applyFont="1" applyFill="1" applyBorder="1" applyAlignment="1">
      <alignment vertical="center"/>
    </xf>
    <xf numFmtId="0" fontId="31" fillId="0" borderId="9" xfId="0" applyFont="1" applyFill="1" applyBorder="1" applyAlignment="1">
      <alignment vertical="center"/>
    </xf>
    <xf numFmtId="0" fontId="31" fillId="0" borderId="8" xfId="0" applyFont="1" applyFill="1" applyBorder="1" applyAlignment="1">
      <alignment vertical="center"/>
    </xf>
    <xf numFmtId="0" fontId="25" fillId="14" borderId="5" xfId="0" applyNumberFormat="1" applyFont="1" applyFill="1" applyBorder="1" applyAlignment="1">
      <alignment horizontal="justify" vertical="center" wrapText="1"/>
    </xf>
    <xf numFmtId="4" fontId="32" fillId="0" borderId="5" xfId="0" applyNumberFormat="1" applyFont="1" applyBorder="1" applyAlignment="1">
      <alignment horizontal="right" vertical="center" indent="1"/>
    </xf>
    <xf numFmtId="49" fontId="31" fillId="0" borderId="8" xfId="0" applyNumberFormat="1" applyFont="1" applyBorder="1" applyAlignment="1">
      <alignment horizontal="left" vertical="center"/>
    </xf>
    <xf numFmtId="175" fontId="32" fillId="0" borderId="5" xfId="0" applyNumberFormat="1" applyFont="1" applyBorder="1" applyAlignment="1">
      <alignment horizontal="right" vertical="center" indent="1"/>
    </xf>
    <xf numFmtId="0" fontId="31" fillId="0" borderId="9" xfId="0" applyFont="1" applyFill="1" applyBorder="1" applyAlignment="1">
      <alignment horizontal="center" vertical="center" wrapText="1"/>
    </xf>
    <xf numFmtId="4" fontId="25" fillId="14" borderId="5" xfId="0" applyNumberFormat="1" applyFont="1" applyFill="1" applyBorder="1" applyAlignment="1">
      <alignment horizontal="justify" vertical="center" wrapText="1"/>
    </xf>
    <xf numFmtId="0" fontId="32" fillId="0" borderId="0" xfId="0" applyFont="1" applyAlignment="1">
      <alignment horizontal="right"/>
    </xf>
    <xf numFmtId="0" fontId="31" fillId="0" borderId="0" xfId="0" applyFont="1" applyAlignment="1">
      <alignment horizontal="right" vertical="center" wrapText="1"/>
    </xf>
    <xf numFmtId="0" fontId="31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2" fillId="13" borderId="0" xfId="0" applyFont="1" applyFill="1" applyAlignment="1">
      <alignment horizontal="right" vertical="center"/>
    </xf>
    <xf numFmtId="0" fontId="36" fillId="13" borderId="0" xfId="0" applyFont="1" applyFill="1" applyAlignment="1">
      <alignment horizontal="right" vertical="center"/>
    </xf>
    <xf numFmtId="0" fontId="31" fillId="0" borderId="0" xfId="0" applyFont="1" applyAlignment="1">
      <alignment horizontal="right"/>
    </xf>
    <xf numFmtId="4" fontId="31" fillId="0" borderId="0" xfId="0" applyNumberFormat="1" applyFont="1" applyAlignment="1">
      <alignment vertical="center"/>
    </xf>
    <xf numFmtId="4" fontId="32" fillId="0" borderId="0" xfId="0" applyNumberFormat="1" applyFont="1" applyAlignment="1">
      <alignment horizontal="right"/>
    </xf>
    <xf numFmtId="4" fontId="32" fillId="0" borderId="0" xfId="0" applyNumberFormat="1" applyFont="1"/>
    <xf numFmtId="0" fontId="36" fillId="13" borderId="0" xfId="0" applyFont="1" applyFill="1" applyAlignment="1">
      <alignment horizontal="center" vertical="center"/>
    </xf>
    <xf numFmtId="10" fontId="36" fillId="0" borderId="0" xfId="28" applyNumberFormat="1" applyFont="1" applyAlignment="1">
      <alignment vertical="center"/>
    </xf>
    <xf numFmtId="10" fontId="36" fillId="0" borderId="0" xfId="28" applyNumberFormat="1" applyFont="1" applyAlignment="1">
      <alignment horizontal="center" vertical="center"/>
    </xf>
    <xf numFmtId="9" fontId="49" fillId="0" borderId="0" xfId="0" applyNumberFormat="1" applyFont="1" applyAlignment="1">
      <alignment horizontal="center" vertical="center" wrapText="1"/>
    </xf>
    <xf numFmtId="0" fontId="19" fillId="0" borderId="0" xfId="0" applyFont="1"/>
    <xf numFmtId="0" fontId="36" fillId="0" borderId="0" xfId="0" applyFont="1"/>
    <xf numFmtId="0" fontId="55" fillId="0" borderId="0" xfId="0" applyFont="1" applyAlignment="1">
      <alignment horizontal="center" vertical="center"/>
    </xf>
    <xf numFmtId="0" fontId="36" fillId="0" borderId="0" xfId="0" applyFont="1"/>
    <xf numFmtId="0" fontId="31" fillId="16" borderId="0" xfId="0" applyFont="1" applyFill="1" applyAlignment="1">
      <alignment horizontal="right" vertical="center"/>
    </xf>
    <xf numFmtId="9" fontId="31" fillId="16" borderId="0" xfId="28" applyFont="1" applyFill="1" applyAlignment="1">
      <alignment horizontal="center" vertical="center"/>
    </xf>
    <xf numFmtId="0" fontId="31" fillId="16" borderId="0" xfId="0" applyFont="1" applyFill="1" applyAlignment="1">
      <alignment vertical="center"/>
    </xf>
    <xf numFmtId="0" fontId="32" fillId="16" borderId="0" xfId="0" applyFont="1" applyFill="1" applyAlignment="1">
      <alignment vertical="center"/>
    </xf>
    <xf numFmtId="0" fontId="31" fillId="16" borderId="0" xfId="0" applyFont="1" applyFill="1" applyAlignment="1">
      <alignment horizontal="center" vertical="center"/>
    </xf>
    <xf numFmtId="0" fontId="49" fillId="13" borderId="0" xfId="0" applyFont="1" applyFill="1" applyAlignment="1">
      <alignment horizontal="right" vertical="center"/>
    </xf>
    <xf numFmtId="0" fontId="49" fillId="13" borderId="0" xfId="0" applyFont="1" applyFill="1" applyAlignment="1">
      <alignment vertical="center"/>
    </xf>
    <xf numFmtId="44" fontId="36" fillId="13" borderId="0" xfId="30" applyFont="1" applyFill="1" applyAlignment="1">
      <alignment vertical="center"/>
    </xf>
    <xf numFmtId="182" fontId="31" fillId="0" borderId="0" xfId="0" applyNumberFormat="1" applyFont="1" applyAlignment="1">
      <alignment horizontal="right" vertical="center" wrapText="1"/>
    </xf>
    <xf numFmtId="0" fontId="33" fillId="0" borderId="0" xfId="0" applyFont="1" applyFill="1" applyBorder="1" applyAlignment="1">
      <alignment horizontal="center" vertical="center"/>
    </xf>
    <xf numFmtId="0" fontId="36" fillId="0" borderId="0" xfId="0" applyFont="1"/>
    <xf numFmtId="10" fontId="32" fillId="13" borderId="0" xfId="28" applyNumberFormat="1" applyFont="1" applyFill="1" applyAlignment="1">
      <alignment horizontal="center" vertical="center"/>
    </xf>
    <xf numFmtId="10" fontId="32" fillId="0" borderId="0" xfId="28" applyNumberFormat="1" applyFont="1" applyAlignment="1">
      <alignment horizontal="center" vertical="center"/>
    </xf>
    <xf numFmtId="184" fontId="31" fillId="0" borderId="0" xfId="0" applyNumberFormat="1" applyFont="1" applyAlignment="1">
      <alignment horizontal="right" vertical="center" wrapText="1"/>
    </xf>
    <xf numFmtId="0" fontId="19" fillId="0" borderId="0" xfId="0" applyFont="1" applyAlignment="1">
      <alignment horizontal="right"/>
    </xf>
    <xf numFmtId="10" fontId="19" fillId="0" borderId="0" xfId="28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4" fontId="31" fillId="0" borderId="0" xfId="0" applyNumberFormat="1" applyFont="1" applyAlignment="1">
      <alignment horizontal="right" vertical="center"/>
    </xf>
    <xf numFmtId="184" fontId="31" fillId="0" borderId="0" xfId="0" applyNumberFormat="1" applyFont="1" applyAlignment="1">
      <alignment vertical="center"/>
    </xf>
    <xf numFmtId="4" fontId="19" fillId="0" borderId="0" xfId="0" applyNumberFormat="1" applyFont="1" applyAlignment="1">
      <alignment horizontal="center" vertical="center"/>
    </xf>
    <xf numFmtId="4" fontId="19" fillId="0" borderId="0" xfId="0" applyNumberFormat="1" applyFont="1" applyAlignment="1">
      <alignment vertical="center"/>
    </xf>
    <xf numFmtId="10" fontId="19" fillId="0" borderId="0" xfId="28" applyNumberFormat="1" applyFont="1" applyAlignment="1">
      <alignment vertical="center"/>
    </xf>
    <xf numFmtId="4" fontId="32" fillId="0" borderId="0" xfId="0" applyNumberFormat="1" applyFont="1" applyFill="1" applyAlignment="1">
      <alignment horizontal="right" vertical="center"/>
    </xf>
    <xf numFmtId="4" fontId="32" fillId="0" borderId="0" xfId="0" applyNumberFormat="1" applyFont="1" applyAlignment="1">
      <alignment horizontal="right" vertical="center"/>
    </xf>
    <xf numFmtId="0" fontId="32" fillId="0" borderId="0" xfId="0" applyFont="1" applyAlignment="1">
      <alignment horizontal="right" vertical="center"/>
    </xf>
    <xf numFmtId="10" fontId="67" fillId="0" borderId="0" xfId="28" applyNumberFormat="1" applyFont="1" applyAlignment="1">
      <alignment horizontal="center" vertical="center"/>
    </xf>
    <xf numFmtId="10" fontId="31" fillId="0" borderId="0" xfId="0" applyNumberFormat="1" applyFont="1" applyAlignment="1">
      <alignment vertical="center"/>
    </xf>
    <xf numFmtId="181" fontId="31" fillId="0" borderId="0" xfId="0" applyNumberFormat="1" applyFont="1" applyAlignment="1">
      <alignment horizontal="center" vertical="center" wrapText="1"/>
    </xf>
    <xf numFmtId="182" fontId="31" fillId="0" borderId="0" xfId="0" applyNumberFormat="1" applyFont="1" applyAlignment="1">
      <alignment horizontal="center" vertical="center" wrapText="1"/>
    </xf>
    <xf numFmtId="10" fontId="31" fillId="0" borderId="0" xfId="28" applyNumberFormat="1" applyFont="1" applyAlignment="1">
      <alignment horizontal="right" vertical="center"/>
    </xf>
    <xf numFmtId="10" fontId="31" fillId="0" borderId="0" xfId="28" applyNumberFormat="1" applyFont="1" applyAlignment="1">
      <alignment horizontal="center" vertical="center" wrapText="1"/>
    </xf>
    <xf numFmtId="10" fontId="31" fillId="16" borderId="0" xfId="28" applyNumberFormat="1" applyFont="1" applyFill="1" applyAlignment="1">
      <alignment horizontal="center" vertical="center"/>
    </xf>
    <xf numFmtId="10" fontId="31" fillId="0" borderId="0" xfId="28" applyNumberFormat="1" applyFont="1" applyAlignment="1">
      <alignment horizontal="center" vertical="center"/>
    </xf>
    <xf numFmtId="10" fontId="34" fillId="13" borderId="0" xfId="28" applyNumberFormat="1" applyFont="1" applyFill="1" applyAlignment="1">
      <alignment horizontal="center" vertical="center"/>
    </xf>
    <xf numFmtId="10" fontId="51" fillId="13" borderId="0" xfId="28" applyNumberFormat="1" applyFont="1" applyFill="1" applyAlignment="1">
      <alignment horizontal="center" vertical="center"/>
    </xf>
    <xf numFmtId="10" fontId="36" fillId="13" borderId="0" xfId="28" applyNumberFormat="1" applyFont="1" applyFill="1" applyAlignment="1">
      <alignment horizontal="center" vertical="center"/>
    </xf>
    <xf numFmtId="10" fontId="0" fillId="0" borderId="0" xfId="28" applyNumberFormat="1" applyFont="1" applyAlignment="1">
      <alignment horizontal="center"/>
    </xf>
    <xf numFmtId="0" fontId="33" fillId="0" borderId="0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0" fontId="32" fillId="0" borderId="0" xfId="0" applyFont="1" applyBorder="1" applyAlignment="1">
      <alignment horizontal="right" vertical="center"/>
    </xf>
    <xf numFmtId="0" fontId="31" fillId="11" borderId="0" xfId="0" applyFont="1" applyFill="1" applyBorder="1" applyAlignment="1">
      <alignment horizontal="center" vertical="center" wrapText="1"/>
    </xf>
    <xf numFmtId="4" fontId="31" fillId="12" borderId="0" xfId="0" applyNumberFormat="1" applyFont="1" applyFill="1" applyBorder="1" applyAlignment="1">
      <alignment horizontal="right" vertical="center" wrapText="1"/>
    </xf>
    <xf numFmtId="4" fontId="31" fillId="17" borderId="0" xfId="0" applyNumberFormat="1" applyFont="1" applyFill="1" applyBorder="1" applyAlignment="1">
      <alignment horizontal="right" vertical="center"/>
    </xf>
    <xf numFmtId="4" fontId="32" fillId="0" borderId="0" xfId="0" applyNumberFormat="1" applyFont="1" applyFill="1" applyBorder="1" applyAlignment="1">
      <alignment horizontal="right" vertical="center"/>
    </xf>
    <xf numFmtId="4" fontId="32" fillId="0" borderId="0" xfId="0" applyNumberFormat="1" applyFont="1" applyBorder="1" applyAlignment="1">
      <alignment horizontal="right" vertical="center"/>
    </xf>
    <xf numFmtId="4" fontId="31" fillId="11" borderId="0" xfId="0" applyNumberFormat="1" applyFont="1" applyFill="1" applyBorder="1" applyAlignment="1">
      <alignment horizontal="right" vertical="center"/>
    </xf>
    <xf numFmtId="4" fontId="31" fillId="0" borderId="0" xfId="0" applyNumberFormat="1" applyFont="1" applyBorder="1" applyAlignment="1">
      <alignment horizontal="right" vertical="center"/>
    </xf>
    <xf numFmtId="0" fontId="71" fillId="0" borderId="0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0" fontId="49" fillId="0" borderId="0" xfId="0" applyFont="1" applyFill="1" applyBorder="1" applyAlignment="1">
      <alignment horizontal="center" vertical="center"/>
    </xf>
    <xf numFmtId="0" fontId="36" fillId="0" borderId="0" xfId="0" applyFont="1" applyBorder="1" applyAlignment="1">
      <alignment horizontal="right" vertical="center"/>
    </xf>
    <xf numFmtId="0" fontId="49" fillId="11" borderId="0" xfId="0" applyFont="1" applyFill="1" applyBorder="1" applyAlignment="1">
      <alignment horizontal="center" vertical="center" wrapText="1"/>
    </xf>
    <xf numFmtId="4" fontId="49" fillId="12" borderId="0" xfId="0" applyNumberFormat="1" applyFont="1" applyFill="1" applyBorder="1" applyAlignment="1">
      <alignment horizontal="right" vertical="center" wrapText="1"/>
    </xf>
    <xf numFmtId="4" fontId="49" fillId="17" borderId="0" xfId="0" applyNumberFormat="1" applyFont="1" applyFill="1" applyBorder="1" applyAlignment="1">
      <alignment horizontal="right" vertical="center"/>
    </xf>
    <xf numFmtId="4" fontId="36" fillId="0" borderId="5" xfId="0" applyNumberFormat="1" applyFont="1" applyFill="1" applyBorder="1" applyAlignment="1">
      <alignment horizontal="right" vertical="center" wrapText="1"/>
    </xf>
    <xf numFmtId="4" fontId="36" fillId="0" borderId="5" xfId="0" applyNumberFormat="1" applyFont="1" applyFill="1" applyBorder="1" applyAlignment="1">
      <alignment horizontal="right" vertical="center"/>
    </xf>
    <xf numFmtId="4" fontId="49" fillId="11" borderId="0" xfId="0" applyNumberFormat="1" applyFont="1" applyFill="1" applyBorder="1" applyAlignment="1">
      <alignment horizontal="right" vertical="center"/>
    </xf>
    <xf numFmtId="4" fontId="49" fillId="0" borderId="0" xfId="0" applyNumberFormat="1" applyFont="1" applyBorder="1" applyAlignment="1">
      <alignment horizontal="right" vertical="center"/>
    </xf>
    <xf numFmtId="4" fontId="49" fillId="0" borderId="5" xfId="0" applyNumberFormat="1" applyFont="1" applyFill="1" applyBorder="1" applyAlignment="1">
      <alignment horizontal="right" vertical="center" wrapText="1"/>
    </xf>
    <xf numFmtId="0" fontId="36" fillId="0" borderId="0" xfId="0" applyFont="1" applyAlignment="1">
      <alignment horizontal="right" vertical="center"/>
    </xf>
    <xf numFmtId="0" fontId="49" fillId="0" borderId="0" xfId="0" applyFont="1" applyAlignment="1">
      <alignment horizontal="right" vertical="center"/>
    </xf>
    <xf numFmtId="4" fontId="36" fillId="0" borderId="0" xfId="0" applyNumberFormat="1" applyFont="1" applyAlignment="1">
      <alignment horizontal="right" vertical="center"/>
    </xf>
    <xf numFmtId="0" fontId="32" fillId="0" borderId="0" xfId="0" applyFont="1" applyFill="1" applyAlignment="1">
      <alignment horizontal="right"/>
    </xf>
    <xf numFmtId="10" fontId="32" fillId="0" borderId="0" xfId="28" applyNumberFormat="1" applyFont="1" applyFill="1" applyAlignment="1">
      <alignment horizontal="center" vertical="center"/>
    </xf>
    <xf numFmtId="0" fontId="32" fillId="0" borderId="0" xfId="0" applyFont="1" applyFill="1" applyAlignment="1">
      <alignment vertical="center"/>
    </xf>
    <xf numFmtId="0" fontId="32" fillId="0" borderId="0" xfId="0" applyFont="1" applyFill="1"/>
    <xf numFmtId="164" fontId="36" fillId="0" borderId="0" xfId="28" applyNumberFormat="1" applyFont="1" applyAlignment="1">
      <alignment horizontal="center" vertical="center"/>
    </xf>
    <xf numFmtId="0" fontId="32" fillId="0" borderId="0" xfId="0" applyFont="1" applyFill="1" applyBorder="1" applyAlignment="1">
      <alignment horizontal="right" vertical="center"/>
    </xf>
    <xf numFmtId="0" fontId="31" fillId="0" borderId="0" xfId="0" applyFont="1" applyFill="1" applyBorder="1" applyAlignment="1">
      <alignment horizontal="center" vertical="center" wrapText="1"/>
    </xf>
    <xf numFmtId="4" fontId="31" fillId="0" borderId="0" xfId="0" applyNumberFormat="1" applyFont="1" applyFill="1" applyBorder="1" applyAlignment="1">
      <alignment horizontal="right" vertical="center" wrapText="1"/>
    </xf>
    <xf numFmtId="4" fontId="31" fillId="0" borderId="0" xfId="0" applyNumberFormat="1" applyFont="1" applyFill="1" applyBorder="1" applyAlignment="1">
      <alignment horizontal="right" vertical="center"/>
    </xf>
    <xf numFmtId="0" fontId="32" fillId="0" borderId="0" xfId="0" applyFont="1" applyFill="1" applyAlignment="1">
      <alignment horizontal="right" vertical="center"/>
    </xf>
    <xf numFmtId="0" fontId="31" fillId="0" borderId="0" xfId="0" applyFont="1" applyFill="1" applyAlignment="1">
      <alignment horizontal="right" vertical="center"/>
    </xf>
    <xf numFmtId="9" fontId="70" fillId="40" borderId="27" xfId="28" applyFont="1" applyFill="1" applyBorder="1" applyAlignment="1" applyProtection="1">
      <alignment horizontal="center" vertical="center"/>
      <protection locked="0"/>
    </xf>
    <xf numFmtId="0" fontId="23" fillId="0" borderId="10" xfId="16" applyFont="1" applyBorder="1" applyAlignment="1" applyProtection="1">
      <alignment horizontal="center" vertical="center" wrapText="1"/>
      <protection hidden="1"/>
    </xf>
    <xf numFmtId="0" fontId="52" fillId="0" borderId="1" xfId="16" applyFont="1" applyBorder="1" applyAlignment="1" applyProtection="1">
      <alignment vertical="center"/>
      <protection hidden="1"/>
    </xf>
    <xf numFmtId="0" fontId="23" fillId="0" borderId="9" xfId="16" applyFont="1" applyBorder="1" applyAlignment="1" applyProtection="1">
      <alignment vertical="center"/>
      <protection hidden="1"/>
    </xf>
    <xf numFmtId="0" fontId="23" fillId="0" borderId="8" xfId="16" applyFont="1" applyBorder="1" applyAlignment="1" applyProtection="1">
      <alignment vertical="center"/>
      <protection hidden="1"/>
    </xf>
    <xf numFmtId="0" fontId="66" fillId="0" borderId="13" xfId="16" applyFont="1" applyBorder="1" applyAlignment="1" applyProtection="1">
      <alignment horizontal="center" vertical="center"/>
      <protection hidden="1"/>
    </xf>
    <xf numFmtId="0" fontId="42" fillId="14" borderId="3" xfId="16" applyFont="1" applyFill="1" applyBorder="1" applyAlignment="1" applyProtection="1">
      <alignment horizontal="center" vertical="center"/>
      <protection hidden="1"/>
    </xf>
    <xf numFmtId="167" fontId="42" fillId="14" borderId="3" xfId="16" applyNumberFormat="1" applyFont="1" applyFill="1" applyBorder="1" applyAlignment="1" applyProtection="1">
      <alignment horizontal="center" vertical="center"/>
      <protection hidden="1"/>
    </xf>
    <xf numFmtId="0" fontId="40" fillId="14" borderId="3" xfId="16" applyFont="1" applyFill="1" applyBorder="1" applyAlignment="1" applyProtection="1">
      <alignment horizontal="center" vertical="center"/>
      <protection hidden="1"/>
    </xf>
    <xf numFmtId="0" fontId="38" fillId="0" borderId="5" xfId="16" applyFont="1" applyFill="1" applyBorder="1" applyProtection="1">
      <protection hidden="1"/>
    </xf>
    <xf numFmtId="169" fontId="38" fillId="0" borderId="5" xfId="16" applyNumberFormat="1" applyFont="1" applyBorder="1" applyProtection="1">
      <protection hidden="1"/>
    </xf>
    <xf numFmtId="10" fontId="38" fillId="0" borderId="5" xfId="16" applyNumberFormat="1" applyFont="1" applyBorder="1" applyAlignment="1" applyProtection="1">
      <alignment horizontal="right" vertical="center"/>
      <protection hidden="1"/>
    </xf>
    <xf numFmtId="0" fontId="38" fillId="0" borderId="5" xfId="16" applyFont="1" applyBorder="1" applyAlignment="1" applyProtection="1">
      <alignment horizontal="center"/>
      <protection hidden="1"/>
    </xf>
    <xf numFmtId="10" fontId="43" fillId="0" borderId="5" xfId="16" applyNumberFormat="1" applyFont="1" applyBorder="1" applyAlignment="1" applyProtection="1">
      <alignment horizontal="center"/>
      <protection hidden="1"/>
    </xf>
    <xf numFmtId="10" fontId="38" fillId="0" borderId="5" xfId="16" applyNumberFormat="1" applyFont="1" applyBorder="1" applyAlignment="1" applyProtection="1">
      <alignment horizontal="right"/>
      <protection hidden="1"/>
    </xf>
    <xf numFmtId="4" fontId="38" fillId="0" borderId="5" xfId="16" applyNumberFormat="1" applyFont="1" applyBorder="1" applyAlignment="1" applyProtection="1">
      <alignment horizontal="right"/>
      <protection hidden="1"/>
    </xf>
    <xf numFmtId="168" fontId="38" fillId="0" borderId="5" xfId="16" applyNumberFormat="1" applyFont="1" applyBorder="1" applyProtection="1">
      <protection hidden="1"/>
    </xf>
    <xf numFmtId="10" fontId="43" fillId="0" borderId="5" xfId="16" applyNumberFormat="1" applyFont="1" applyFill="1" applyBorder="1" applyAlignment="1" applyProtection="1">
      <alignment horizontal="center"/>
      <protection hidden="1"/>
    </xf>
    <xf numFmtId="4" fontId="42" fillId="11" borderId="5" xfId="16" applyNumberFormat="1" applyFont="1" applyFill="1" applyBorder="1" applyAlignment="1" applyProtection="1">
      <alignment horizontal="center" vertical="center"/>
      <protection hidden="1"/>
    </xf>
    <xf numFmtId="10" fontId="42" fillId="11" borderId="5" xfId="16" applyNumberFormat="1" applyFont="1" applyFill="1" applyBorder="1" applyAlignment="1" applyProtection="1">
      <alignment vertical="center"/>
      <protection hidden="1"/>
    </xf>
    <xf numFmtId="10" fontId="38" fillId="0" borderId="5" xfId="16" applyNumberFormat="1" applyFont="1" applyBorder="1" applyAlignment="1" applyProtection="1">
      <alignment vertical="center"/>
      <protection hidden="1"/>
    </xf>
    <xf numFmtId="0" fontId="0" fillId="0" borderId="9" xfId="0" applyBorder="1" applyAlignment="1" applyProtection="1">
      <protection hidden="1"/>
    </xf>
    <xf numFmtId="168" fontId="38" fillId="0" borderId="5" xfId="16" applyNumberFormat="1" applyFont="1" applyBorder="1" applyAlignment="1" applyProtection="1">
      <alignment vertical="center"/>
      <protection hidden="1"/>
    </xf>
    <xf numFmtId="168" fontId="38" fillId="38" borderId="5" xfId="16" applyNumberFormat="1" applyFont="1" applyFill="1" applyBorder="1" applyAlignment="1" applyProtection="1">
      <alignment vertical="center"/>
      <protection hidden="1"/>
    </xf>
    <xf numFmtId="0" fontId="0" fillId="0" borderId="13" xfId="0" applyFill="1" applyBorder="1" applyAlignment="1" applyProtection="1">
      <protection hidden="1"/>
    </xf>
    <xf numFmtId="0" fontId="0" fillId="0" borderId="9" xfId="0" applyFill="1" applyBorder="1" applyAlignment="1" applyProtection="1">
      <protection hidden="1"/>
    </xf>
    <xf numFmtId="0" fontId="0" fillId="0" borderId="8" xfId="0" applyFill="1" applyBorder="1" applyAlignment="1" applyProtection="1">
      <protection hidden="1"/>
    </xf>
    <xf numFmtId="10" fontId="44" fillId="11" borderId="5" xfId="16" applyNumberFormat="1" applyFont="1" applyFill="1" applyBorder="1" applyAlignment="1" applyProtection="1">
      <alignment vertical="center"/>
      <protection hidden="1"/>
    </xf>
    <xf numFmtId="0" fontId="38" fillId="0" borderId="0" xfId="16" applyFont="1" applyProtection="1">
      <protection hidden="1"/>
    </xf>
    <xf numFmtId="4" fontId="38" fillId="0" borderId="0" xfId="16" applyNumberFormat="1" applyFont="1" applyProtection="1">
      <protection hidden="1"/>
    </xf>
    <xf numFmtId="4" fontId="40" fillId="0" borderId="0" xfId="16" applyNumberFormat="1" applyFont="1" applyProtection="1">
      <protection hidden="1"/>
    </xf>
    <xf numFmtId="0" fontId="45" fillId="0" borderId="0" xfId="16" applyFont="1" applyProtection="1">
      <protection hidden="1"/>
    </xf>
    <xf numFmtId="173" fontId="14" fillId="0" borderId="0" xfId="16" applyNumberFormat="1" applyFont="1" applyAlignment="1" applyProtection="1">
      <alignment horizontal="center"/>
      <protection hidden="1"/>
    </xf>
    <xf numFmtId="165" fontId="38" fillId="0" borderId="0" xfId="16" applyNumberFormat="1" applyFont="1" applyProtection="1">
      <protection hidden="1"/>
    </xf>
    <xf numFmtId="0" fontId="46" fillId="0" borderId="0" xfId="16" applyFont="1" applyAlignment="1" applyProtection="1">
      <alignment horizontal="center"/>
      <protection hidden="1"/>
    </xf>
    <xf numFmtId="4" fontId="47" fillId="0" borderId="0" xfId="16" applyNumberFormat="1" applyFont="1" applyProtection="1">
      <protection hidden="1"/>
    </xf>
    <xf numFmtId="0" fontId="47" fillId="0" borderId="0" xfId="16" applyFont="1" applyProtection="1">
      <protection hidden="1"/>
    </xf>
    <xf numFmtId="174" fontId="42" fillId="0" borderId="0" xfId="16" applyNumberFormat="1" applyFont="1" applyAlignment="1" applyProtection="1">
      <alignment horizontal="center"/>
      <protection hidden="1"/>
    </xf>
    <xf numFmtId="4" fontId="48" fillId="0" borderId="0" xfId="16" applyNumberFormat="1" applyFont="1" applyProtection="1">
      <protection hidden="1"/>
    </xf>
    <xf numFmtId="10" fontId="31" fillId="0" borderId="28" xfId="28" applyNumberFormat="1" applyFont="1" applyFill="1" applyBorder="1" applyAlignment="1" applyProtection="1">
      <alignment horizontal="center" vertical="center"/>
      <protection hidden="1"/>
    </xf>
    <xf numFmtId="0" fontId="31" fillId="11" borderId="5" xfId="0" applyFont="1" applyFill="1" applyBorder="1" applyAlignment="1" applyProtection="1">
      <alignment horizontal="center" vertical="center" wrapText="1"/>
      <protection hidden="1"/>
    </xf>
    <xf numFmtId="4" fontId="31" fillId="11" borderId="5" xfId="0" applyNumberFormat="1" applyFont="1" applyFill="1" applyBorder="1" applyAlignment="1" applyProtection="1">
      <alignment horizontal="center" vertical="center" wrapText="1"/>
      <protection hidden="1"/>
    </xf>
    <xf numFmtId="0" fontId="32" fillId="0" borderId="0" xfId="0" applyFont="1" applyAlignment="1" applyProtection="1">
      <alignment horizontal="left"/>
      <protection hidden="1"/>
    </xf>
    <xf numFmtId="0" fontId="32" fillId="0" borderId="0" xfId="0" applyFont="1" applyProtection="1">
      <protection hidden="1"/>
    </xf>
    <xf numFmtId="0" fontId="32" fillId="0" borderId="0" xfId="0" applyFont="1" applyAlignment="1" applyProtection="1">
      <alignment horizontal="center"/>
      <protection hidden="1"/>
    </xf>
    <xf numFmtId="4" fontId="32" fillId="0" borderId="0" xfId="0" applyNumberFormat="1" applyFont="1" applyAlignment="1" applyProtection="1">
      <alignment horizontal="right"/>
      <protection hidden="1"/>
    </xf>
    <xf numFmtId="0" fontId="32" fillId="0" borderId="0" xfId="0" applyFont="1" applyAlignment="1" applyProtection="1">
      <alignment horizontal="right"/>
      <protection hidden="1"/>
    </xf>
    <xf numFmtId="0" fontId="31" fillId="39" borderId="5" xfId="0" applyFont="1" applyFill="1" applyBorder="1" applyAlignment="1" applyProtection="1">
      <alignment horizontal="left" vertical="center" wrapText="1" shrinkToFit="1"/>
      <protection hidden="1"/>
    </xf>
    <xf numFmtId="0" fontId="31" fillId="39" borderId="5" xfId="0" applyFont="1" applyFill="1" applyBorder="1" applyAlignment="1" applyProtection="1">
      <alignment horizontal="center" vertical="center"/>
      <protection hidden="1"/>
    </xf>
    <xf numFmtId="0" fontId="31" fillId="39" borderId="5" xfId="0" applyFont="1" applyFill="1" applyBorder="1" applyAlignment="1" applyProtection="1">
      <alignment horizontal="justify" vertical="center" wrapText="1"/>
      <protection hidden="1"/>
    </xf>
    <xf numFmtId="4" fontId="31" fillId="39" borderId="5" xfId="0" applyNumberFormat="1" applyFont="1" applyFill="1" applyBorder="1" applyAlignment="1" applyProtection="1">
      <alignment horizontal="right" vertical="center"/>
      <protection hidden="1"/>
    </xf>
    <xf numFmtId="0" fontId="32" fillId="0" borderId="5" xfId="0" applyFont="1" applyFill="1" applyBorder="1" applyAlignment="1" applyProtection="1">
      <alignment horizontal="left" vertical="center" wrapText="1" shrinkToFit="1"/>
      <protection hidden="1"/>
    </xf>
    <xf numFmtId="0" fontId="32" fillId="0" borderId="5" xfId="0" applyFont="1" applyFill="1" applyBorder="1" applyAlignment="1" applyProtection="1">
      <alignment horizontal="center" vertical="center"/>
      <protection hidden="1"/>
    </xf>
    <xf numFmtId="0" fontId="32" fillId="0" borderId="5" xfId="0" applyFont="1" applyFill="1" applyBorder="1" applyAlignment="1" applyProtection="1">
      <alignment horizontal="justify" vertical="center" wrapText="1"/>
      <protection hidden="1"/>
    </xf>
    <xf numFmtId="0" fontId="32" fillId="0" borderId="5" xfId="0" applyFont="1" applyFill="1" applyBorder="1" applyAlignment="1" applyProtection="1">
      <alignment horizontal="center" vertical="center" wrapText="1"/>
      <protection hidden="1"/>
    </xf>
    <xf numFmtId="4" fontId="32" fillId="0" borderId="5" xfId="0" applyNumberFormat="1" applyFont="1" applyFill="1" applyBorder="1" applyAlignment="1" applyProtection="1">
      <alignment horizontal="right" vertical="center"/>
      <protection hidden="1"/>
    </xf>
    <xf numFmtId="4" fontId="32" fillId="0" borderId="5" xfId="0" applyNumberFormat="1" applyFont="1" applyBorder="1" applyAlignment="1" applyProtection="1">
      <alignment vertical="center"/>
      <protection hidden="1"/>
    </xf>
    <xf numFmtId="0" fontId="68" fillId="0" borderId="5" xfId="0" applyFont="1" applyBorder="1" applyAlignment="1" applyProtection="1">
      <alignment horizontal="center" vertical="center"/>
      <protection hidden="1"/>
    </xf>
    <xf numFmtId="0" fontId="14" fillId="0" borderId="5" xfId="0" applyFont="1" applyBorder="1" applyAlignment="1" applyProtection="1">
      <alignment horizontal="justify" vertical="center" wrapText="1"/>
      <protection hidden="1"/>
    </xf>
    <xf numFmtId="4" fontId="68" fillId="0" borderId="5" xfId="0" applyNumberFormat="1" applyFont="1" applyBorder="1" applyAlignment="1" applyProtection="1">
      <alignment horizontal="right" vertical="center"/>
      <protection hidden="1"/>
    </xf>
    <xf numFmtId="4" fontId="32" fillId="0" borderId="5" xfId="0" applyNumberFormat="1" applyFont="1" applyBorder="1" applyAlignment="1" applyProtection="1">
      <alignment horizontal="right" vertical="center"/>
      <protection hidden="1"/>
    </xf>
    <xf numFmtId="0" fontId="14" fillId="0" borderId="5" xfId="0" applyFont="1" applyFill="1" applyBorder="1" applyAlignment="1" applyProtection="1">
      <alignment horizontal="justify" vertical="center" wrapText="1"/>
      <protection hidden="1"/>
    </xf>
    <xf numFmtId="0" fontId="32" fillId="0" borderId="5" xfId="0" applyFont="1" applyBorder="1" applyAlignment="1" applyProtection="1">
      <alignment horizontal="center" vertical="center"/>
      <protection hidden="1"/>
    </xf>
    <xf numFmtId="0" fontId="32" fillId="0" borderId="5" xfId="0" applyFont="1" applyBorder="1" applyAlignment="1" applyProtection="1">
      <alignment horizontal="justify" vertical="center" wrapText="1"/>
      <protection hidden="1"/>
    </xf>
    <xf numFmtId="0" fontId="68" fillId="0" borderId="5" xfId="0" applyFont="1" applyFill="1" applyBorder="1" applyAlignment="1" applyProtection="1">
      <alignment horizontal="center" vertical="center"/>
      <protection hidden="1"/>
    </xf>
    <xf numFmtId="0" fontId="32" fillId="13" borderId="5" xfId="0" applyFont="1" applyFill="1" applyBorder="1" applyAlignment="1" applyProtection="1">
      <alignment horizontal="center" vertical="center" wrapText="1"/>
      <protection hidden="1"/>
    </xf>
    <xf numFmtId="0" fontId="32" fillId="13" borderId="5" xfId="0" quotePrefix="1" applyFont="1" applyFill="1" applyBorder="1" applyAlignment="1" applyProtection="1">
      <alignment horizontal="center" vertical="center" wrapText="1"/>
      <protection hidden="1"/>
    </xf>
    <xf numFmtId="0" fontId="31" fillId="11" borderId="5" xfId="0" applyFont="1" applyFill="1" applyBorder="1" applyAlignment="1" applyProtection="1">
      <alignment horizontal="left" vertical="center" wrapText="1" shrinkToFit="1"/>
      <protection hidden="1"/>
    </xf>
    <xf numFmtId="1" fontId="31" fillId="11" borderId="5" xfId="0" applyNumberFormat="1" applyFont="1" applyFill="1" applyBorder="1" applyAlignment="1" applyProtection="1">
      <alignment horizontal="center" vertical="center"/>
      <protection hidden="1"/>
    </xf>
    <xf numFmtId="0" fontId="31" fillId="11" borderId="5" xfId="0" applyFont="1" applyFill="1" applyBorder="1" applyAlignment="1" applyProtection="1">
      <alignment horizontal="justify" vertical="center" wrapText="1"/>
      <protection hidden="1"/>
    </xf>
    <xf numFmtId="0" fontId="31" fillId="11" borderId="5" xfId="0" applyFont="1" applyFill="1" applyBorder="1" applyAlignment="1" applyProtection="1">
      <alignment horizontal="center" vertical="center"/>
      <protection hidden="1"/>
    </xf>
    <xf numFmtId="4" fontId="31" fillId="11" borderId="5" xfId="0" applyNumberFormat="1" applyFont="1" applyFill="1" applyBorder="1" applyAlignment="1" applyProtection="1">
      <alignment horizontal="right" vertical="center"/>
      <protection hidden="1"/>
    </xf>
    <xf numFmtId="0" fontId="32" fillId="13" borderId="5" xfId="0" applyFont="1" applyFill="1" applyBorder="1" applyAlignment="1" applyProtection="1">
      <alignment horizontal="left" vertical="center" shrinkToFit="1"/>
      <protection hidden="1"/>
    </xf>
    <xf numFmtId="1" fontId="56" fillId="0" borderId="5" xfId="0" applyNumberFormat="1" applyFont="1" applyBorder="1" applyAlignment="1" applyProtection="1">
      <alignment horizontal="center" vertical="center" wrapText="1"/>
      <protection hidden="1"/>
    </xf>
    <xf numFmtId="4" fontId="32" fillId="0" borderId="5" xfId="0" applyNumberFormat="1" applyFont="1" applyFill="1" applyBorder="1" applyAlignment="1" applyProtection="1">
      <alignment horizontal="right" vertical="center" wrapText="1"/>
      <protection hidden="1"/>
    </xf>
    <xf numFmtId="1" fontId="56" fillId="0" borderId="5" xfId="0" applyNumberFormat="1" applyFont="1" applyBorder="1" applyAlignment="1" applyProtection="1">
      <alignment horizontal="center" vertical="center"/>
      <protection hidden="1"/>
    </xf>
    <xf numFmtId="49" fontId="31" fillId="11" borderId="5" xfId="0" applyNumberFormat="1" applyFont="1" applyFill="1" applyBorder="1" applyAlignment="1" applyProtection="1">
      <alignment horizontal="justify" vertical="center" wrapText="1"/>
      <protection hidden="1"/>
    </xf>
    <xf numFmtId="4" fontId="31" fillId="11" borderId="5" xfId="0" applyNumberFormat="1" applyFont="1" applyFill="1" applyBorder="1" applyAlignment="1" applyProtection="1">
      <alignment horizontal="justify" vertical="center" wrapText="1"/>
      <protection hidden="1"/>
    </xf>
    <xf numFmtId="4" fontId="32" fillId="0" borderId="5" xfId="0" applyNumberFormat="1" applyFont="1" applyFill="1" applyBorder="1" applyAlignment="1" applyProtection="1">
      <alignment vertical="center" wrapText="1"/>
      <protection hidden="1"/>
    </xf>
    <xf numFmtId="4" fontId="31" fillId="11" borderId="5" xfId="0" applyNumberFormat="1" applyFont="1" applyFill="1" applyBorder="1" applyAlignment="1" applyProtection="1">
      <alignment vertical="center" wrapText="1"/>
      <protection hidden="1"/>
    </xf>
    <xf numFmtId="1" fontId="32" fillId="0" borderId="5" xfId="0" applyNumberFormat="1" applyFont="1" applyBorder="1" applyAlignment="1" applyProtection="1">
      <alignment horizontal="center" vertical="center"/>
      <protection hidden="1"/>
    </xf>
    <xf numFmtId="0" fontId="32" fillId="0" borderId="5" xfId="0" applyFont="1" applyFill="1" applyBorder="1" applyAlignment="1" applyProtection="1">
      <alignment vertical="center" wrapText="1"/>
      <protection hidden="1"/>
    </xf>
    <xf numFmtId="0" fontId="31" fillId="13" borderId="5" xfId="0" applyFont="1" applyFill="1" applyBorder="1" applyAlignment="1" applyProtection="1">
      <alignment horizontal="left" vertical="center" shrinkToFit="1"/>
      <protection hidden="1"/>
    </xf>
    <xf numFmtId="0" fontId="31" fillId="0" borderId="5" xfId="0" applyFont="1" applyBorder="1" applyAlignment="1" applyProtection="1">
      <alignment horizontal="center" vertical="center"/>
      <protection hidden="1"/>
    </xf>
    <xf numFmtId="4" fontId="31" fillId="0" borderId="5" xfId="0" applyNumberFormat="1" applyFont="1" applyFill="1" applyBorder="1" applyAlignment="1" applyProtection="1">
      <alignment horizontal="justify" vertical="center" wrapText="1"/>
      <protection hidden="1"/>
    </xf>
    <xf numFmtId="0" fontId="31" fillId="0" borderId="5" xfId="0" applyFont="1" applyFill="1" applyBorder="1" applyAlignment="1" applyProtection="1">
      <alignment horizontal="center" vertical="center" wrapText="1"/>
      <protection hidden="1"/>
    </xf>
    <xf numFmtId="4" fontId="31" fillId="0" borderId="5" xfId="0" applyNumberFormat="1" applyFont="1" applyFill="1" applyBorder="1" applyAlignment="1" applyProtection="1">
      <alignment horizontal="right" vertical="center"/>
      <protection hidden="1"/>
    </xf>
    <xf numFmtId="4" fontId="31" fillId="0" borderId="5" xfId="0" applyNumberFormat="1" applyFont="1" applyFill="1" applyBorder="1" applyAlignment="1" applyProtection="1">
      <alignment horizontal="right" vertical="center" wrapText="1"/>
      <protection hidden="1"/>
    </xf>
    <xf numFmtId="4" fontId="31" fillId="13" borderId="5" xfId="0" applyNumberFormat="1" applyFont="1" applyFill="1" applyBorder="1" applyAlignment="1" applyProtection="1">
      <alignment horizontal="right" vertical="center"/>
      <protection hidden="1"/>
    </xf>
    <xf numFmtId="4" fontId="31" fillId="0" borderId="5" xfId="0" applyNumberFormat="1" applyFont="1" applyBorder="1" applyAlignment="1" applyProtection="1">
      <alignment horizontal="right" vertical="center"/>
      <protection hidden="1"/>
    </xf>
    <xf numFmtId="0" fontId="73" fillId="13" borderId="5" xfId="0" applyFont="1" applyFill="1" applyBorder="1" applyAlignment="1" applyProtection="1">
      <alignment horizontal="left" vertical="center" shrinkToFit="1"/>
      <protection hidden="1"/>
    </xf>
    <xf numFmtId="0" fontId="32" fillId="0" borderId="5" xfId="0" applyFont="1" applyFill="1" applyBorder="1" applyAlignment="1" applyProtection="1">
      <alignment horizontal="left" vertical="center" wrapText="1" indent="2"/>
      <protection hidden="1"/>
    </xf>
    <xf numFmtId="49" fontId="32" fillId="0" borderId="5" xfId="0" applyNumberFormat="1" applyFont="1" applyFill="1" applyBorder="1" applyAlignment="1" applyProtection="1">
      <alignment horizontal="left" vertical="center" wrapText="1" indent="2"/>
      <protection hidden="1"/>
    </xf>
    <xf numFmtId="4" fontId="31" fillId="0" borderId="3" xfId="0" applyNumberFormat="1" applyFont="1" applyFill="1" applyBorder="1" applyAlignment="1" applyProtection="1">
      <alignment horizontal="right" vertical="center"/>
      <protection hidden="1"/>
    </xf>
    <xf numFmtId="4" fontId="31" fillId="0" borderId="4" xfId="0" applyNumberFormat="1" applyFont="1" applyFill="1" applyBorder="1" applyAlignment="1" applyProtection="1">
      <alignment horizontal="right" vertical="center"/>
      <protection hidden="1"/>
    </xf>
    <xf numFmtId="4" fontId="31" fillId="13" borderId="5" xfId="0" applyNumberFormat="1" applyFont="1" applyFill="1" applyBorder="1" applyAlignment="1" applyProtection="1">
      <alignment vertical="center"/>
      <protection hidden="1"/>
    </xf>
    <xf numFmtId="4" fontId="31" fillId="11" borderId="6" xfId="0" applyNumberFormat="1" applyFont="1" applyFill="1" applyBorder="1" applyAlignment="1" applyProtection="1">
      <alignment horizontal="right" vertical="center"/>
      <protection hidden="1"/>
    </xf>
    <xf numFmtId="4" fontId="31" fillId="0" borderId="6" xfId="0" applyNumberFormat="1" applyFont="1" applyFill="1" applyBorder="1" applyAlignment="1" applyProtection="1">
      <alignment horizontal="right" vertical="center"/>
      <protection hidden="1"/>
    </xf>
    <xf numFmtId="4" fontId="31" fillId="39" borderId="6" xfId="0" applyNumberFormat="1" applyFont="1" applyFill="1" applyBorder="1" applyAlignment="1" applyProtection="1">
      <alignment horizontal="right" vertical="center"/>
      <protection hidden="1"/>
    </xf>
    <xf numFmtId="0" fontId="32" fillId="0" borderId="6" xfId="0" applyFont="1" applyFill="1" applyBorder="1" applyAlignment="1" applyProtection="1">
      <alignment horizontal="left" vertical="center" wrapText="1" shrinkToFit="1"/>
      <protection hidden="1"/>
    </xf>
    <xf numFmtId="0" fontId="32" fillId="13" borderId="5" xfId="0" applyFont="1" applyFill="1" applyBorder="1" applyAlignment="1" applyProtection="1">
      <alignment horizontal="center" vertical="center"/>
      <protection hidden="1"/>
    </xf>
    <xf numFmtId="0" fontId="32" fillId="0" borderId="0" xfId="0" applyFont="1" applyAlignment="1" applyProtection="1">
      <alignment horizontal="left" vertical="center"/>
      <protection hidden="1"/>
    </xf>
    <xf numFmtId="0" fontId="32" fillId="0" borderId="0" xfId="0" applyFont="1" applyAlignment="1" applyProtection="1">
      <alignment horizontal="center" vertical="center"/>
      <protection hidden="1"/>
    </xf>
    <xf numFmtId="0" fontId="32" fillId="0" borderId="0" xfId="0" applyFont="1" applyAlignment="1" applyProtection="1">
      <alignment horizontal="justify" vertical="center" wrapText="1"/>
      <protection hidden="1"/>
    </xf>
    <xf numFmtId="4" fontId="32" fillId="0" borderId="0" xfId="0" applyNumberFormat="1" applyFont="1" applyFill="1" applyAlignment="1" applyProtection="1">
      <alignment horizontal="right" vertical="center"/>
      <protection hidden="1"/>
    </xf>
    <xf numFmtId="4" fontId="32" fillId="0" borderId="0" xfId="0" applyNumberFormat="1" applyFont="1" applyAlignment="1" applyProtection="1">
      <alignment horizontal="right" vertical="center"/>
      <protection hidden="1"/>
    </xf>
    <xf numFmtId="0" fontId="32" fillId="0" borderId="0" xfId="0" applyFont="1" applyAlignment="1" applyProtection="1">
      <alignment horizontal="right" vertical="center"/>
      <protection hidden="1"/>
    </xf>
    <xf numFmtId="0" fontId="31" fillId="0" borderId="0" xfId="0" applyFont="1" applyAlignment="1" applyProtection="1">
      <alignment horizontal="left" vertical="center"/>
      <protection hidden="1"/>
    </xf>
    <xf numFmtId="0" fontId="31" fillId="0" borderId="0" xfId="0" applyFont="1" applyAlignment="1" applyProtection="1">
      <alignment horizontal="center" vertical="center"/>
      <protection hidden="1"/>
    </xf>
    <xf numFmtId="4" fontId="31" fillId="0" borderId="0" xfId="0" applyNumberFormat="1" applyFont="1" applyAlignment="1" applyProtection="1">
      <alignment horizontal="right" vertical="center"/>
      <protection hidden="1"/>
    </xf>
    <xf numFmtId="0" fontId="31" fillId="0" borderId="0" xfId="0" applyFont="1" applyAlignment="1" applyProtection="1">
      <alignment horizontal="right" vertical="center"/>
      <protection hidden="1"/>
    </xf>
    <xf numFmtId="4" fontId="32" fillId="0" borderId="0" xfId="0" applyNumberFormat="1" applyFont="1" applyAlignment="1" applyProtection="1">
      <alignment horizontal="right" vertical="center" wrapText="1"/>
      <protection hidden="1"/>
    </xf>
    <xf numFmtId="4" fontId="32" fillId="0" borderId="0" xfId="0" applyNumberFormat="1" applyFont="1" applyAlignment="1" applyProtection="1">
      <alignment horizontal="left" vertical="center"/>
      <protection hidden="1"/>
    </xf>
    <xf numFmtId="4" fontId="32" fillId="0" borderId="0" xfId="0" applyNumberFormat="1" applyFont="1" applyAlignment="1" applyProtection="1">
      <alignment horizontal="center" vertical="center"/>
      <protection hidden="1"/>
    </xf>
    <xf numFmtId="0" fontId="24" fillId="0" borderId="5" xfId="0" applyFont="1" applyBorder="1" applyAlignment="1" applyProtection="1">
      <alignment horizontal="center"/>
      <protection hidden="1"/>
    </xf>
    <xf numFmtId="0" fontId="0" fillId="0" borderId="5" xfId="0" applyFont="1" applyBorder="1" applyAlignment="1" applyProtection="1">
      <alignment horizontal="center"/>
      <protection hidden="1"/>
    </xf>
    <xf numFmtId="0" fontId="28" fillId="0" borderId="5" xfId="0" applyFont="1" applyFill="1" applyBorder="1" applyAlignment="1" applyProtection="1">
      <alignment horizontal="center"/>
      <protection hidden="1"/>
    </xf>
    <xf numFmtId="10" fontId="22" fillId="0" borderId="5" xfId="16" applyNumberFormat="1" applyFont="1" applyFill="1" applyBorder="1" applyAlignment="1" applyProtection="1">
      <alignment horizontal="center" vertical="center"/>
      <protection hidden="1"/>
    </xf>
    <xf numFmtId="0" fontId="24" fillId="0" borderId="5" xfId="0" applyFont="1" applyBorder="1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horizontal="center"/>
      <protection hidden="1"/>
    </xf>
    <xf numFmtId="166" fontId="0" fillId="0" borderId="5" xfId="0" applyNumberFormat="1" applyBorder="1" applyAlignment="1" applyProtection="1">
      <alignment horizontal="center"/>
      <protection locked="0"/>
    </xf>
    <xf numFmtId="10" fontId="0" fillId="0" borderId="5" xfId="0" applyNumberFormat="1" applyBorder="1" applyAlignment="1" applyProtection="1">
      <alignment horizontal="center"/>
      <protection locked="0"/>
    </xf>
    <xf numFmtId="10" fontId="29" fillId="0" borderId="5" xfId="16" applyNumberFormat="1" applyFont="1" applyFill="1" applyBorder="1" applyAlignment="1" applyProtection="1">
      <alignment horizontal="center" vertical="center"/>
      <protection locked="0"/>
    </xf>
    <xf numFmtId="0" fontId="31" fillId="0" borderId="0" xfId="0" applyFont="1" applyAlignment="1">
      <alignment horizontal="center" vertical="top" wrapText="1"/>
    </xf>
    <xf numFmtId="0" fontId="30" fillId="0" borderId="3" xfId="0" applyFont="1" applyFill="1" applyBorder="1" applyAlignment="1" applyProtection="1">
      <alignment horizontal="center" vertical="center"/>
      <protection hidden="1"/>
    </xf>
    <xf numFmtId="0" fontId="33" fillId="0" borderId="4" xfId="0" applyFont="1" applyFill="1" applyBorder="1" applyAlignment="1" applyProtection="1">
      <alignment horizontal="center" vertical="center"/>
      <protection hidden="1"/>
    </xf>
    <xf numFmtId="0" fontId="31" fillId="0" borderId="4" xfId="0" applyFont="1" applyFill="1" applyBorder="1" applyAlignment="1" applyProtection="1">
      <alignment horizontal="center" vertical="center"/>
      <protection hidden="1"/>
    </xf>
    <xf numFmtId="0" fontId="31" fillId="0" borderId="5" xfId="0" applyFont="1" applyFill="1" applyBorder="1" applyAlignment="1" applyProtection="1">
      <alignment horizontal="center" vertical="center"/>
      <protection hidden="1"/>
    </xf>
    <xf numFmtId="0" fontId="31" fillId="0" borderId="10" xfId="0" applyFont="1" applyBorder="1" applyAlignment="1" applyProtection="1">
      <alignment horizontal="center" vertical="center"/>
      <protection hidden="1"/>
    </xf>
    <xf numFmtId="0" fontId="31" fillId="0" borderId="7" xfId="0" applyFont="1" applyBorder="1" applyAlignment="1" applyProtection="1">
      <alignment horizontal="center" vertical="center"/>
      <protection hidden="1"/>
    </xf>
    <xf numFmtId="185" fontId="31" fillId="0" borderId="21" xfId="0" applyNumberFormat="1" applyFont="1" applyBorder="1" applyAlignment="1" applyProtection="1">
      <alignment horizontal="center" vertical="center" wrapText="1"/>
      <protection hidden="1"/>
    </xf>
    <xf numFmtId="185" fontId="31" fillId="0" borderId="11" xfId="0" applyNumberFormat="1" applyFont="1" applyBorder="1" applyAlignment="1" applyProtection="1">
      <alignment horizontal="center" vertical="center" wrapText="1"/>
      <protection hidden="1"/>
    </xf>
    <xf numFmtId="185" fontId="31" fillId="0" borderId="24" xfId="0" applyNumberFormat="1" applyFont="1" applyBorder="1" applyAlignment="1" applyProtection="1">
      <alignment horizontal="center" vertical="center" wrapText="1"/>
      <protection hidden="1"/>
    </xf>
    <xf numFmtId="185" fontId="31" fillId="0" borderId="16" xfId="0" applyNumberFormat="1" applyFont="1" applyBorder="1" applyAlignment="1" applyProtection="1">
      <alignment horizontal="center" vertical="center" wrapText="1"/>
      <protection hidden="1"/>
    </xf>
    <xf numFmtId="0" fontId="31" fillId="0" borderId="1" xfId="0" applyFont="1" applyFill="1" applyBorder="1" applyAlignment="1" applyProtection="1">
      <alignment horizontal="left" vertical="center" wrapText="1"/>
      <protection hidden="1"/>
    </xf>
    <xf numFmtId="0" fontId="31" fillId="0" borderId="0" xfId="0" applyFont="1" applyFill="1" applyBorder="1" applyAlignment="1" applyProtection="1">
      <alignment horizontal="left" vertical="center" wrapText="1"/>
      <protection hidden="1"/>
    </xf>
    <xf numFmtId="0" fontId="31" fillId="0" borderId="25" xfId="0" applyFont="1" applyBorder="1" applyAlignment="1" applyProtection="1">
      <alignment horizontal="right" vertical="center"/>
      <protection hidden="1"/>
    </xf>
    <xf numFmtId="0" fontId="31" fillId="0" borderId="26" xfId="0" applyFont="1" applyBorder="1" applyAlignment="1" applyProtection="1">
      <alignment horizontal="right" vertical="center"/>
      <protection hidden="1"/>
    </xf>
    <xf numFmtId="0" fontId="31" fillId="0" borderId="10" xfId="0" applyFont="1" applyBorder="1" applyAlignment="1" applyProtection="1">
      <alignment horizontal="right" vertical="center"/>
      <protection hidden="1"/>
    </xf>
    <xf numFmtId="0" fontId="31" fillId="0" borderId="1" xfId="0" applyFont="1" applyBorder="1" applyAlignment="1" applyProtection="1">
      <alignment horizontal="right" vertical="center"/>
      <protection hidden="1"/>
    </xf>
    <xf numFmtId="0" fontId="33" fillId="40" borderId="22" xfId="0" applyFont="1" applyFill="1" applyBorder="1" applyAlignment="1" applyProtection="1">
      <alignment horizontal="right" vertical="center"/>
      <protection hidden="1"/>
    </xf>
    <xf numFmtId="0" fontId="33" fillId="40" borderId="23" xfId="0" applyFont="1" applyFill="1" applyBorder="1" applyAlignment="1" applyProtection="1">
      <alignment horizontal="right" vertical="center"/>
      <protection hidden="1"/>
    </xf>
    <xf numFmtId="0" fontId="30" fillId="0" borderId="10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0" fontId="30" fillId="0" borderId="11" xfId="0" applyFont="1" applyFill="1" applyBorder="1" applyAlignment="1">
      <alignment horizontal="center" vertical="center"/>
    </xf>
    <xf numFmtId="0" fontId="33" fillId="0" borderId="7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/>
    </xf>
    <xf numFmtId="0" fontId="33" fillId="0" borderId="16" xfId="0" applyFont="1" applyFill="1" applyBorder="1" applyAlignment="1">
      <alignment horizontal="center" vertical="center"/>
    </xf>
    <xf numFmtId="0" fontId="31" fillId="0" borderId="14" xfId="0" applyFont="1" applyFill="1" applyBorder="1" applyAlignment="1">
      <alignment horizontal="center" vertical="center"/>
    </xf>
    <xf numFmtId="0" fontId="31" fillId="0" borderId="15" xfId="0" applyFont="1" applyFill="1" applyBorder="1" applyAlignment="1">
      <alignment horizontal="center" vertical="center"/>
    </xf>
    <xf numFmtId="0" fontId="31" fillId="0" borderId="12" xfId="0" applyFont="1" applyFill="1" applyBorder="1" applyAlignment="1">
      <alignment horizontal="center" vertical="center"/>
    </xf>
    <xf numFmtId="1" fontId="40" fillId="0" borderId="5" xfId="16" applyNumberFormat="1" applyFont="1" applyBorder="1" applyAlignment="1" applyProtection="1">
      <alignment horizontal="center" vertical="center"/>
      <protection hidden="1"/>
    </xf>
    <xf numFmtId="1" fontId="40" fillId="0" borderId="5" xfId="16" applyNumberFormat="1" applyFont="1" applyBorder="1" applyAlignment="1" applyProtection="1">
      <alignment horizontal="center" vertical="center" wrapText="1"/>
      <protection hidden="1"/>
    </xf>
    <xf numFmtId="0" fontId="38" fillId="0" borderId="5" xfId="16" applyFont="1" applyBorder="1" applyAlignment="1" applyProtection="1">
      <alignment horizontal="center" vertical="center"/>
      <protection hidden="1"/>
    </xf>
    <xf numFmtId="0" fontId="40" fillId="0" borderId="5" xfId="16" applyFont="1" applyBorder="1" applyAlignment="1" applyProtection="1">
      <alignment horizontal="center" vertical="center"/>
      <protection hidden="1"/>
    </xf>
    <xf numFmtId="168" fontId="40" fillId="0" borderId="5" xfId="16" applyNumberFormat="1" applyFont="1" applyBorder="1" applyAlignment="1" applyProtection="1">
      <alignment horizontal="center" vertical="center"/>
      <protection hidden="1"/>
    </xf>
    <xf numFmtId="0" fontId="0" fillId="0" borderId="4" xfId="0" applyBorder="1" applyProtection="1">
      <protection hidden="1"/>
    </xf>
    <xf numFmtId="0" fontId="27" fillId="0" borderId="3" xfId="0" applyFont="1" applyBorder="1" applyAlignment="1" applyProtection="1">
      <alignment horizontal="center" vertical="center" wrapText="1"/>
      <protection hidden="1"/>
    </xf>
    <xf numFmtId="0" fontId="27" fillId="0" borderId="4" xfId="0" applyFont="1" applyBorder="1" applyAlignment="1" applyProtection="1">
      <alignment horizontal="center" vertical="center" wrapText="1"/>
      <protection hidden="1"/>
    </xf>
    <xf numFmtId="0" fontId="23" fillId="13" borderId="4" xfId="0" applyFont="1" applyFill="1" applyBorder="1" applyAlignment="1" applyProtection="1">
      <alignment horizontal="center" vertical="center" wrapText="1"/>
      <protection hidden="1"/>
    </xf>
    <xf numFmtId="0" fontId="23" fillId="0" borderId="5" xfId="16" applyFont="1" applyBorder="1" applyAlignment="1" applyProtection="1">
      <alignment horizontal="center" vertical="center"/>
      <protection hidden="1"/>
    </xf>
    <xf numFmtId="0" fontId="23" fillId="0" borderId="3" xfId="16" applyFont="1" applyBorder="1" applyAlignment="1" applyProtection="1">
      <alignment horizontal="center" vertical="center"/>
      <protection hidden="1"/>
    </xf>
    <xf numFmtId="0" fontId="28" fillId="14" borderId="5" xfId="0" applyFont="1" applyFill="1" applyBorder="1" applyAlignment="1" applyProtection="1">
      <alignment horizontal="center"/>
      <protection hidden="1"/>
    </xf>
    <xf numFmtId="0" fontId="27" fillId="0" borderId="3" xfId="0" applyFont="1" applyFill="1" applyBorder="1" applyAlignment="1" applyProtection="1">
      <alignment horizontal="center" vertical="center" wrapText="1"/>
      <protection hidden="1"/>
    </xf>
    <xf numFmtId="0" fontId="27" fillId="0" borderId="4" xfId="0" applyFont="1" applyFill="1" applyBorder="1" applyAlignment="1" applyProtection="1">
      <alignment horizontal="center" vertical="center" wrapText="1"/>
      <protection hidden="1"/>
    </xf>
    <xf numFmtId="0" fontId="23" fillId="13" borderId="6" xfId="0" applyFont="1" applyFill="1" applyBorder="1" applyAlignment="1" applyProtection="1">
      <alignment horizontal="center" vertical="center" wrapText="1"/>
      <protection hidden="1"/>
    </xf>
    <xf numFmtId="0" fontId="52" fillId="0" borderId="5" xfId="16" applyFont="1" applyFill="1" applyBorder="1" applyAlignment="1" applyProtection="1">
      <alignment horizontal="center" vertical="center" wrapText="1"/>
      <protection hidden="1"/>
    </xf>
    <xf numFmtId="0" fontId="0" fillId="0" borderId="4" xfId="0" applyFill="1" applyBorder="1" applyProtection="1">
      <protection hidden="1"/>
    </xf>
    <xf numFmtId="0" fontId="53" fillId="0" borderId="13" xfId="16" applyFont="1" applyBorder="1" applyAlignment="1" applyProtection="1">
      <alignment horizontal="right" vertical="center"/>
      <protection hidden="1"/>
    </xf>
    <xf numFmtId="14" fontId="23" fillId="0" borderId="11" xfId="16" applyNumberFormat="1" applyFont="1" applyBorder="1" applyAlignment="1" applyProtection="1">
      <alignment horizontal="left" vertical="center"/>
      <protection hidden="1"/>
    </xf>
    <xf numFmtId="0" fontId="31" fillId="41" borderId="17" xfId="0" applyFont="1" applyFill="1" applyBorder="1" applyAlignment="1" applyProtection="1">
      <alignment horizontal="right" vertical="center" wrapText="1"/>
      <protection hidden="1"/>
    </xf>
    <xf numFmtId="4" fontId="31" fillId="42" borderId="5" xfId="0" applyNumberFormat="1" applyFont="1" applyFill="1" applyBorder="1" applyAlignment="1" applyProtection="1">
      <alignment horizontal="right" vertical="center" wrapText="1"/>
      <protection hidden="1"/>
    </xf>
  </cellXfs>
  <cellStyles count="1568">
    <cellStyle name="20% - Ênfase1 2" xfId="32" xr:uid="{AE2BF558-E55F-4E32-9F4A-01F815CCE302}"/>
    <cellStyle name="20% - Ênfase2 2" xfId="33" xr:uid="{FD7D3AC1-4102-4078-9A81-E2A06997E0EB}"/>
    <cellStyle name="20% - Ênfase3 2" xfId="34" xr:uid="{C7D2CCCC-5E37-40B7-AB67-53EC439D49D6}"/>
    <cellStyle name="20% - Ênfase4 2" xfId="35" xr:uid="{696704C5-1876-4F46-9844-8136850CA2A7}"/>
    <cellStyle name="20% - Ênfase5 2" xfId="36" xr:uid="{842FE200-58D5-47C1-9452-9FB389D0ACB6}"/>
    <cellStyle name="20% - Ênfase6 2" xfId="37" xr:uid="{F300735E-3061-4010-A100-DFEDF1EC82BD}"/>
    <cellStyle name="40% - Ênfase1 2" xfId="38" xr:uid="{09377749-4573-4157-9B7D-9A78F7C9ED05}"/>
    <cellStyle name="40% - Ênfase2 2" xfId="39" xr:uid="{70EB41E4-198F-4B48-BED0-98C89733F26D}"/>
    <cellStyle name="40% - Ênfase3 2" xfId="40" xr:uid="{11881D30-2106-431A-8783-E576A69BD6D0}"/>
    <cellStyle name="40% - Ênfase4 2" xfId="41" xr:uid="{46FD2EBA-A801-491C-8A6B-5EF16D0A90F1}"/>
    <cellStyle name="40% - Ênfase5 2" xfId="42" xr:uid="{DD2DFFD6-BB67-4272-9A34-0D33D5C64A54}"/>
    <cellStyle name="40% - Ênfase6 2" xfId="43" xr:uid="{E05920A3-C2EA-4F0C-A605-9BC6DDA4ABFA}"/>
    <cellStyle name="60% - Ênfase1 2" xfId="44" xr:uid="{C00D4AAB-20C6-48DC-B04C-AD454278A15B}"/>
    <cellStyle name="60% - Ênfase2 2" xfId="45" xr:uid="{C91407AA-950B-43F0-8045-A921F4D5C2A2}"/>
    <cellStyle name="60% - Ênfase3 2" xfId="46" xr:uid="{8C24BB01-ADCD-4C54-A6A3-CFB23B794F53}"/>
    <cellStyle name="60% - Ênfase4 2" xfId="47" xr:uid="{0D427DC2-B9F8-4173-ACA7-7F2D164D1440}"/>
    <cellStyle name="60% - Ênfase5 2" xfId="48" xr:uid="{6A2B5008-2AA1-4EDB-86FA-558D41AEDE4D}"/>
    <cellStyle name="60% - Ênfase6 2" xfId="49" xr:uid="{9C09EE0E-3DAD-4211-982C-DF62D357D29D}"/>
    <cellStyle name="Accent" xfId="1" xr:uid="{00000000-0005-0000-0000-000000000000}"/>
    <cellStyle name="Accent 1" xfId="2" xr:uid="{00000000-0005-0000-0000-000001000000}"/>
    <cellStyle name="Accent 2" xfId="3" xr:uid="{00000000-0005-0000-0000-000002000000}"/>
    <cellStyle name="Accent 3" xfId="4" xr:uid="{00000000-0005-0000-0000-000003000000}"/>
    <cellStyle name="Bad" xfId="5" xr:uid="{00000000-0005-0000-0000-000004000000}"/>
    <cellStyle name="Bom 2" xfId="50" xr:uid="{A03E0680-0B96-4F1C-886A-92DDDDE60861}"/>
    <cellStyle name="Cálculo 2" xfId="51" xr:uid="{444A5827-F320-496B-8067-30942152C9C1}"/>
    <cellStyle name="Célula de Verificação 2" xfId="52" xr:uid="{7F248FDC-1CD1-4C13-A0F7-19652EC7EB41}"/>
    <cellStyle name="Célula Vinculada 2" xfId="53" xr:uid="{8065ED48-BA9C-49F3-97BA-77B53787040D}"/>
    <cellStyle name="Ênfase1 2" xfId="54" xr:uid="{1F67785B-30DF-4BE5-BB0E-E76BC9004293}"/>
    <cellStyle name="Ênfase2 2" xfId="55" xr:uid="{25BA45C7-5DF3-403D-BA33-150223556398}"/>
    <cellStyle name="Ênfase3 2" xfId="56" xr:uid="{89A26421-A305-41E5-BE66-07DB7E6081AB}"/>
    <cellStyle name="Ênfase4 2" xfId="57" xr:uid="{AF19CF7B-EB27-435D-AEC1-70D9270F3986}"/>
    <cellStyle name="Ênfase5 2" xfId="58" xr:uid="{1879E4E2-652F-4CC7-8E7A-3B1419500956}"/>
    <cellStyle name="Ênfase6 2" xfId="59" xr:uid="{7933776C-7AED-4BFC-8DA4-DB3FE4B32A66}"/>
    <cellStyle name="Entrada 2" xfId="60" xr:uid="{578BD790-5102-4444-96D5-17738CBA7459}"/>
    <cellStyle name="Error" xfId="6" xr:uid="{00000000-0005-0000-0000-000005000000}"/>
    <cellStyle name="Excel_CondFormat_1_1_1" xfId="7" xr:uid="{00000000-0005-0000-0000-000006000000}"/>
    <cellStyle name="Footnote" xfId="8" xr:uid="{00000000-0005-0000-0000-000007000000}"/>
    <cellStyle name="Good" xfId="9" xr:uid="{00000000-0005-0000-0000-000008000000}"/>
    <cellStyle name="Heading" xfId="10" xr:uid="{00000000-0005-0000-0000-000009000000}"/>
    <cellStyle name="Heading 1" xfId="11" xr:uid="{00000000-0005-0000-0000-00000A000000}"/>
    <cellStyle name="Heading 2" xfId="12" xr:uid="{00000000-0005-0000-0000-00000B000000}"/>
    <cellStyle name="Hyperlink" xfId="13" xr:uid="{00000000-0005-0000-0000-00000C000000}"/>
    <cellStyle name="Incorreto" xfId="61" xr:uid="{F701CE19-5103-490A-871F-605277F5D8C2}"/>
    <cellStyle name="Moeda" xfId="30" builtinId="4"/>
    <cellStyle name="Moeda 10" xfId="62" xr:uid="{BCB2508D-7703-4F0E-AFB3-7767630512A2}"/>
    <cellStyle name="Moeda 100" xfId="63" xr:uid="{351ED27D-E10C-4CC5-B05E-B85107A9D23A}"/>
    <cellStyle name="Moeda 101" xfId="64" xr:uid="{18B701F4-E51D-41BA-BC65-99D87445AD6F}"/>
    <cellStyle name="Moeda 102" xfId="65" xr:uid="{51DD792F-6E2C-4E80-BB65-CE3C2C5E2DCA}"/>
    <cellStyle name="Moeda 103" xfId="66" xr:uid="{F6A2913C-EDB2-4928-AA5A-FE54F7FD0984}"/>
    <cellStyle name="Moeda 104" xfId="67" xr:uid="{5F8A5F99-6AFF-40C9-A159-6CFBD4A4BFF5}"/>
    <cellStyle name="Moeda 105" xfId="68" xr:uid="{06CD7A41-C9AA-4026-BDF5-954CBD1573A3}"/>
    <cellStyle name="Moeda 106" xfId="69" xr:uid="{EAEAF4D0-4FE7-438E-9F45-5723D9979A15}"/>
    <cellStyle name="Moeda 107" xfId="70" xr:uid="{D40372E3-AD71-4EFA-AAA0-CC9E54133FE3}"/>
    <cellStyle name="Moeda 108" xfId="31" xr:uid="{C7A42ABE-8142-4B53-AA2D-5E6470D360A8}"/>
    <cellStyle name="Moeda 11" xfId="71" xr:uid="{0F938787-5BCC-4DBB-96EA-3B7DE00F9996}"/>
    <cellStyle name="Moeda 12" xfId="72" xr:uid="{A2EA5DEE-A8EE-4A4B-96A5-763113D33F03}"/>
    <cellStyle name="Moeda 13" xfId="73" xr:uid="{D1FEC3EA-FE8D-4386-BA3A-51A74A2ED2D4}"/>
    <cellStyle name="Moeda 14" xfId="74" xr:uid="{F25BA92F-7F2F-427A-A3F7-2A87FD28614E}"/>
    <cellStyle name="Moeda 15" xfId="75" xr:uid="{EAB949E0-44D7-47EB-A2EC-EED61AB98732}"/>
    <cellStyle name="Moeda 16" xfId="76" xr:uid="{A74D1F0B-B0EF-49EF-B0BF-1E345CB25378}"/>
    <cellStyle name="Moeda 17" xfId="77" xr:uid="{6EAD5D41-57C6-4284-AB87-F99FCCB32D43}"/>
    <cellStyle name="Moeda 18" xfId="78" xr:uid="{0A52E0B1-0D31-4C72-8032-7B909AC8BBDC}"/>
    <cellStyle name="Moeda 19" xfId="79" xr:uid="{CCB07BBB-3564-4BCF-AC2A-F7054BBACC6C}"/>
    <cellStyle name="Moeda 2" xfId="80" xr:uid="{A8BDD5C8-7229-4515-B0D9-D59EBA5ED3CC}"/>
    <cellStyle name="Moeda 20" xfId="81" xr:uid="{1EFF7423-3455-41F0-B3E4-B6625168F7FF}"/>
    <cellStyle name="Moeda 21" xfId="82" xr:uid="{B8426537-9DB6-42D8-87D0-DEE12689DF69}"/>
    <cellStyle name="Moeda 22" xfId="83" xr:uid="{B627996C-2AAD-4966-B018-B8B78F2AA968}"/>
    <cellStyle name="Moeda 23" xfId="84" xr:uid="{17493BB8-A1F7-4019-A211-3225D8D9BE27}"/>
    <cellStyle name="Moeda 24" xfId="85" xr:uid="{787997B7-229F-43BD-9991-322A2FE0F79F}"/>
    <cellStyle name="Moeda 25" xfId="86" xr:uid="{2C4A0683-A289-49EC-AA43-1616F287AC78}"/>
    <cellStyle name="Moeda 26" xfId="87" xr:uid="{5CCE1B4F-5F1F-461C-9748-DF5A6AE9AA33}"/>
    <cellStyle name="Moeda 27" xfId="88" xr:uid="{6F72CE41-8E3A-4967-AD32-FCEB8AEA65D1}"/>
    <cellStyle name="Moeda 28" xfId="89" xr:uid="{C8C3E561-48D7-4E0D-87E1-D5029A6A177F}"/>
    <cellStyle name="Moeda 29" xfId="90" xr:uid="{CC0D63F6-17E7-40FB-8BB3-C3D00D810DF3}"/>
    <cellStyle name="Moeda 3" xfId="91" xr:uid="{6768EDD4-8E18-45B5-AA45-108084BF5F76}"/>
    <cellStyle name="Moeda 3 2" xfId="14" xr:uid="{00000000-0005-0000-0000-00000D000000}"/>
    <cellStyle name="Moeda 30" xfId="92" xr:uid="{C39F9840-EE07-4CE2-93F9-6B241ADA13C7}"/>
    <cellStyle name="Moeda 31" xfId="93" xr:uid="{7DB59A0A-4DC8-4547-8E6D-F68E7AED66A5}"/>
    <cellStyle name="Moeda 32" xfId="94" xr:uid="{6CB0DF0F-D612-4527-B8F3-B637F86B666C}"/>
    <cellStyle name="Moeda 33" xfId="95" xr:uid="{5E70E1BA-ADD3-4A2E-A472-A94992A08D26}"/>
    <cellStyle name="Moeda 34" xfId="96" xr:uid="{97FADC33-E990-4A2E-BB6E-58423BE1F487}"/>
    <cellStyle name="Moeda 35" xfId="97" xr:uid="{7AEF0D58-B011-4E18-9502-09E667840644}"/>
    <cellStyle name="Moeda 36" xfId="98" xr:uid="{20130F68-2C3A-4252-BFF3-7CF0F6071E6B}"/>
    <cellStyle name="Moeda 37" xfId="99" xr:uid="{9BB298C5-F572-443A-9632-D061CAB399B0}"/>
    <cellStyle name="Moeda 38" xfId="100" xr:uid="{35E75969-6C90-45E2-AA85-DB8D977305CF}"/>
    <cellStyle name="Moeda 39" xfId="101" xr:uid="{C135B44B-069D-4D4B-9779-4D88422F030B}"/>
    <cellStyle name="Moeda 4" xfId="102" xr:uid="{FAF7A8B0-C5C3-4F07-B8E7-74EB8CD86975}"/>
    <cellStyle name="Moeda 40" xfId="103" xr:uid="{D733FD19-0F89-48FF-88B3-329A71AEE919}"/>
    <cellStyle name="Moeda 41" xfId="104" xr:uid="{70838AB3-16F8-4942-8404-3796501A594B}"/>
    <cellStyle name="Moeda 42" xfId="105" xr:uid="{252EBF08-B502-4C08-BE81-6A76167DCC6F}"/>
    <cellStyle name="Moeda 43" xfId="106" xr:uid="{38F3077E-5F0B-4885-B312-EF773F406122}"/>
    <cellStyle name="Moeda 44" xfId="107" xr:uid="{6CA3E8CA-BB6B-435A-89AD-C880389DBB84}"/>
    <cellStyle name="Moeda 45" xfId="108" xr:uid="{1DE271D9-D300-4BF2-8206-0E98088B41C6}"/>
    <cellStyle name="Moeda 46" xfId="109" xr:uid="{4142EAC8-678E-4D65-86B0-4ED62E60F705}"/>
    <cellStyle name="Moeda 47" xfId="110" xr:uid="{C4AC1491-C0D2-46EB-B4A9-155ECDF56BCB}"/>
    <cellStyle name="Moeda 48" xfId="111" xr:uid="{31EB3A09-8878-4FD2-B2E5-559790157711}"/>
    <cellStyle name="Moeda 49" xfId="112" xr:uid="{2185C596-28FE-478B-AF72-61E008367F54}"/>
    <cellStyle name="Moeda 5" xfId="113" xr:uid="{16B5F00E-46C2-4AED-B28F-E32F0F0BC92B}"/>
    <cellStyle name="Moeda 50" xfId="114" xr:uid="{3B0BD3E6-4701-4FAE-ACB3-2DEA150AA98D}"/>
    <cellStyle name="Moeda 51" xfId="115" xr:uid="{26CF8392-23E7-4151-900F-847E9E19EF94}"/>
    <cellStyle name="Moeda 52" xfId="116" xr:uid="{8A8E6509-5DC1-4753-9356-5DE3193B9644}"/>
    <cellStyle name="Moeda 53" xfId="117" xr:uid="{31B63C13-55FD-440A-8AAB-0FD213A1A3B5}"/>
    <cellStyle name="Moeda 54" xfId="118" xr:uid="{2A120320-78C9-4F96-A52C-207886E0D86D}"/>
    <cellStyle name="Moeda 55" xfId="119" xr:uid="{A214FEE2-1DDD-4A96-8CD3-32B93107E0DC}"/>
    <cellStyle name="Moeda 56" xfId="120" xr:uid="{C0EFCD46-4E44-4652-941B-B8E1B3A2C2AE}"/>
    <cellStyle name="Moeda 57" xfId="121" xr:uid="{082EA56B-9FB3-4F07-905F-B5AE8256279E}"/>
    <cellStyle name="Moeda 58" xfId="122" xr:uid="{8C347B47-4684-4634-91F5-BF4A29E6D1C7}"/>
    <cellStyle name="Moeda 59" xfId="123" xr:uid="{080C276A-4A6E-45B4-BCCE-8F0A280E87DD}"/>
    <cellStyle name="Moeda 6" xfId="124" xr:uid="{63A4B681-8FBA-449D-9F92-912FC314CAFA}"/>
    <cellStyle name="Moeda 60" xfId="125" xr:uid="{1FF16ABE-4344-43F8-B281-0A5D74AC9B56}"/>
    <cellStyle name="Moeda 61" xfId="126" xr:uid="{B1AD4CAA-11B8-4E45-96AC-FBC035D83D30}"/>
    <cellStyle name="Moeda 62" xfId="127" xr:uid="{AED937FA-B9D8-45FF-B2E7-E4938B5D669E}"/>
    <cellStyle name="Moeda 63" xfId="128" xr:uid="{18ADCE3B-92CF-4782-B256-6C0505EE6ED0}"/>
    <cellStyle name="Moeda 64" xfId="129" xr:uid="{3FC323A4-466B-4F40-B1E9-6BA7B9DDBBCD}"/>
    <cellStyle name="Moeda 65" xfId="130" xr:uid="{F534D8D3-F4CF-4D0E-95F2-429BCCBFF8A7}"/>
    <cellStyle name="Moeda 66" xfId="131" xr:uid="{92D32D51-EE80-4055-9F19-CEA03F818C03}"/>
    <cellStyle name="Moeda 67" xfId="132" xr:uid="{DE4B9FA4-60C6-4665-BE10-26EF3959EB00}"/>
    <cellStyle name="Moeda 68" xfId="133" xr:uid="{7085C981-D526-4F54-97CD-5B7979BEF7F3}"/>
    <cellStyle name="Moeda 69" xfId="134" xr:uid="{230BF65A-3CB4-4B16-99E0-77EC056606C5}"/>
    <cellStyle name="Moeda 7" xfId="135" xr:uid="{340E7A63-C9BD-4932-8CA0-C72B53F29162}"/>
    <cellStyle name="Moeda 70" xfId="136" xr:uid="{E7F6776E-46BA-4C32-AF5D-C668D98FEA1F}"/>
    <cellStyle name="Moeda 71" xfId="137" xr:uid="{C1EC221D-5F14-4569-BE84-683CD150DDCB}"/>
    <cellStyle name="Moeda 72" xfId="138" xr:uid="{7AA7D969-04E7-479A-A3D5-9B208C05649A}"/>
    <cellStyle name="Moeda 73" xfId="139" xr:uid="{7B7C3A17-6E18-44A1-A0D3-8B34A224B6AA}"/>
    <cellStyle name="Moeda 74" xfId="140" xr:uid="{1B182C88-17E0-4D1E-ADD6-6CC7E89D6E32}"/>
    <cellStyle name="Moeda 75" xfId="141" xr:uid="{4C7CC4E3-4963-4181-B035-3ACED9818AD6}"/>
    <cellStyle name="Moeda 76" xfId="142" xr:uid="{87D36F77-8576-4EA5-8BC4-507C14CC85BA}"/>
    <cellStyle name="Moeda 77" xfId="143" xr:uid="{B5237F0A-C15C-4BCB-9A91-6B87A1448BEF}"/>
    <cellStyle name="Moeda 78" xfId="144" xr:uid="{ED7031F9-3F40-4EC4-8011-DDA36F22F4DD}"/>
    <cellStyle name="Moeda 79" xfId="145" xr:uid="{F7901C95-F969-4BD0-A35B-957BBC36B6AF}"/>
    <cellStyle name="Moeda 8" xfId="146" xr:uid="{FF42A804-1AF7-468D-88DE-AB743AA642F3}"/>
    <cellStyle name="Moeda 80" xfId="147" xr:uid="{F38D1D66-4CE8-48CF-8657-2D1480B6784E}"/>
    <cellStyle name="Moeda 81" xfId="148" xr:uid="{9A41745F-3A10-4768-9D67-BE2FF27A7267}"/>
    <cellStyle name="Moeda 82" xfId="149" xr:uid="{A5ECC497-2D0A-45DA-988C-0F0B11B72446}"/>
    <cellStyle name="Moeda 83" xfId="150" xr:uid="{8C28B1D3-693F-4A65-9298-1B848120ED45}"/>
    <cellStyle name="Moeda 84" xfId="151" xr:uid="{F061453F-2740-442F-937E-677223229FA7}"/>
    <cellStyle name="Moeda 85" xfId="152" xr:uid="{7592659F-9530-4BC2-AF0D-C2C90536D617}"/>
    <cellStyle name="Moeda 86" xfId="153" xr:uid="{E29BBA10-0731-4BDC-9261-41DE024E1FFF}"/>
    <cellStyle name="Moeda 87" xfId="154" xr:uid="{49A141AC-399E-4B2C-8DEC-FEDF4962849C}"/>
    <cellStyle name="Moeda 88" xfId="155" xr:uid="{5841045A-EC8B-4186-9901-304BCD357EF5}"/>
    <cellStyle name="Moeda 89" xfId="156" xr:uid="{9BB571CB-0B00-48C3-9A8D-F293B1FF2B94}"/>
    <cellStyle name="Moeda 9" xfId="157" xr:uid="{06B2E4A4-E1DD-4B17-BC56-4CFEB62A0F2A}"/>
    <cellStyle name="Moeda 90" xfId="158" xr:uid="{90599255-82CC-4486-969F-FA25070F5736}"/>
    <cellStyle name="Moeda 91" xfId="159" xr:uid="{5C11A8BE-A4B8-4A89-B82F-A86007CAA2F4}"/>
    <cellStyle name="Moeda 92" xfId="160" xr:uid="{D709D8B4-7EEF-4687-866A-C6681CA071B2}"/>
    <cellStyle name="Moeda 93" xfId="161" xr:uid="{09710BA5-01BA-490E-A3F4-D91A75F2AAF3}"/>
    <cellStyle name="Moeda 94" xfId="162" xr:uid="{0B6DAF84-7839-4FAC-B681-3300B457A392}"/>
    <cellStyle name="Moeda 95" xfId="163" xr:uid="{40C0B2A0-4C32-4EEE-8EFD-151D48433D9F}"/>
    <cellStyle name="Moeda 96" xfId="164" xr:uid="{7E1CCF26-EB0A-44FA-8610-A2ED086FBC8B}"/>
    <cellStyle name="Moeda 97" xfId="165" xr:uid="{8F13B957-5DCF-4EB6-912D-C85099471B66}"/>
    <cellStyle name="Moeda 98" xfId="166" xr:uid="{11D3B460-A20A-45A2-A613-65FD2E7D4F0E}"/>
    <cellStyle name="Moeda 99" xfId="167" xr:uid="{5F876FE7-AFA8-443A-9614-798C21BB8B96}"/>
    <cellStyle name="Neutra" xfId="168" xr:uid="{8AF0B7A5-F58F-4C57-9AEA-9EABBC90681D}"/>
    <cellStyle name="Neutral" xfId="15" xr:uid="{00000000-0005-0000-0000-00000E000000}"/>
    <cellStyle name="Normal" xfId="0" builtinId="0" customBuiltin="1"/>
    <cellStyle name="Normal 10" xfId="169" xr:uid="{20B3352C-31C9-4815-9E51-5D4BDBF632B6}"/>
    <cellStyle name="Normal 10 10" xfId="170" xr:uid="{1E6C8B1C-396A-426B-BB5D-59D104F52638}"/>
    <cellStyle name="Normal 10 11" xfId="171" xr:uid="{4C300BA3-0C3E-4FFC-AB84-6F9DEB92BB84}"/>
    <cellStyle name="Normal 10 12" xfId="172" xr:uid="{40845943-69FC-43FF-8041-DE0017274594}"/>
    <cellStyle name="Normal 10 13" xfId="173" xr:uid="{8D556F5C-5639-49E9-B976-99DB32581BF9}"/>
    <cellStyle name="Normal 10 14" xfId="174" xr:uid="{C0202F60-E96B-4E05-B920-AEC7B5681A97}"/>
    <cellStyle name="Normal 10 15" xfId="175" xr:uid="{5FBC2A91-74DC-42ED-9811-E0BAB6291A85}"/>
    <cellStyle name="Normal 10 16" xfId="176" xr:uid="{733191CC-C4B7-432D-8B5D-4063B0759C12}"/>
    <cellStyle name="Normal 10 17" xfId="177" xr:uid="{01A0ACEF-20A3-4CEA-B913-802315036EC1}"/>
    <cellStyle name="Normal 10 18" xfId="178" xr:uid="{2890EF92-D86A-44DA-8308-9D6DA73046D1}"/>
    <cellStyle name="Normal 10 19" xfId="179" xr:uid="{F37FF973-2BBA-44EE-8A1D-FE47A7A2315D}"/>
    <cellStyle name="Normal 10 2" xfId="180" xr:uid="{7CF8828D-7C92-4BBE-ACEE-3CA9B99C4533}"/>
    <cellStyle name="Normal 10 20" xfId="181" xr:uid="{A2798CB7-5356-48A9-B635-E0F9AE891C07}"/>
    <cellStyle name="Normal 10 21" xfId="182" xr:uid="{91D2208B-19C1-4162-8DF5-D84050C3B05D}"/>
    <cellStyle name="Normal 10 22" xfId="183" xr:uid="{D70A5766-36F4-4397-8B2C-5328E79193D1}"/>
    <cellStyle name="Normal 10 23" xfId="184" xr:uid="{D3BA3676-9ECD-4B41-92CB-8F17119BEFCE}"/>
    <cellStyle name="Normal 10 24" xfId="185" xr:uid="{A6DD84A7-45B9-4137-B66D-5CCC6B9F66E5}"/>
    <cellStyle name="Normal 10 25" xfId="186" xr:uid="{1992CAE3-9B5A-4B96-8E69-A4C14F13225F}"/>
    <cellStyle name="Normal 10 26" xfId="187" xr:uid="{E19CA795-309C-4D90-B9A9-B61224B0E78E}"/>
    <cellStyle name="Normal 10 27" xfId="188" xr:uid="{AB3D46CE-1AAC-4123-95A3-E8F54EC7029C}"/>
    <cellStyle name="Normal 10 28" xfId="189" xr:uid="{BFD640E1-E02A-4BD4-B78E-F402ED50F5D3}"/>
    <cellStyle name="Normal 10 29" xfId="190" xr:uid="{2FFE5E7C-6355-4E9D-8AC2-4412F2B7E5B3}"/>
    <cellStyle name="Normal 10 3" xfId="191" xr:uid="{A6A156C9-C82D-4A47-B7C9-3830B95BE0FB}"/>
    <cellStyle name="Normal 10 30" xfId="192" xr:uid="{182C68DF-5752-4A1A-9B7A-C1B29AC22C78}"/>
    <cellStyle name="Normal 10 31" xfId="193" xr:uid="{869AE8E5-945A-4358-B40E-9E4B95224FAF}"/>
    <cellStyle name="Normal 10 32" xfId="194" xr:uid="{3CDE2AA7-78FC-4823-A37E-247379813865}"/>
    <cellStyle name="Normal 10 33" xfId="195" xr:uid="{70E3A62F-22E7-45F9-BBD0-7FBF0634CF08}"/>
    <cellStyle name="Normal 10 34" xfId="196" xr:uid="{9F8EEA8B-7BA5-4BFE-81EC-867D450B3B4C}"/>
    <cellStyle name="Normal 10 35" xfId="197" xr:uid="{53812B96-6242-4825-84B0-71A7BAC8B57B}"/>
    <cellStyle name="Normal 10 36" xfId="198" xr:uid="{1E96C164-4346-4F47-883D-3CADB22A65AC}"/>
    <cellStyle name="Normal 10 37" xfId="199" xr:uid="{81CB6CB4-DAFD-44CB-9CCB-E9A131C1CA5F}"/>
    <cellStyle name="Normal 10 38" xfId="200" xr:uid="{D1F5AB11-4486-4716-8C91-536D16291131}"/>
    <cellStyle name="Normal 10 39" xfId="201" xr:uid="{C04A03B2-16B8-4168-9A7B-CC40DE82796A}"/>
    <cellStyle name="Normal 10 4" xfId="202" xr:uid="{2806CDA7-22EE-4AB0-8495-D55BB43A823F}"/>
    <cellStyle name="Normal 10 40" xfId="203" xr:uid="{68EC5FCD-B2FB-400F-A9B5-76F28B98C3DB}"/>
    <cellStyle name="Normal 10 41" xfId="204" xr:uid="{0917CBE7-D865-4ED3-AC06-778357E9EFE9}"/>
    <cellStyle name="Normal 10 42" xfId="205" xr:uid="{AD1428F9-5613-43FF-B109-4820A5B45234}"/>
    <cellStyle name="Normal 10 43" xfId="206" xr:uid="{A6FCF6DF-FFD2-499D-B168-00E9F443F5A0}"/>
    <cellStyle name="Normal 10 44" xfId="207" xr:uid="{065B0FFA-D5FA-4BA5-A995-D241DAB7C882}"/>
    <cellStyle name="Normal 10 45" xfId="208" xr:uid="{7C130014-310B-4095-9433-A16FF5342F10}"/>
    <cellStyle name="Normal 10 46" xfId="209" xr:uid="{F068F7F2-D3A7-40BD-9DD4-2DA22DEB3067}"/>
    <cellStyle name="Normal 10 47" xfId="210" xr:uid="{10B9BB3F-EA6C-417D-A599-05FDE6F2CFB6}"/>
    <cellStyle name="Normal 10 48" xfId="211" xr:uid="{498A8C6E-910B-486D-950A-A5BC606CF2A9}"/>
    <cellStyle name="Normal 10 49" xfId="212" xr:uid="{B0AB4A6F-0348-4295-89DE-D9AE96700682}"/>
    <cellStyle name="Normal 10 5" xfId="213" xr:uid="{45599F35-2643-41F3-A98E-53831C9B0536}"/>
    <cellStyle name="Normal 10 50" xfId="214" xr:uid="{0193917D-DA61-4FF1-8419-AA365B8C10F7}"/>
    <cellStyle name="Normal 10 51" xfId="215" xr:uid="{5A4F9380-80AA-49C3-81F2-EE3CBC3DAC71}"/>
    <cellStyle name="Normal 10 52" xfId="216" xr:uid="{C9C6E1A4-231C-40A7-BEA8-8F26B5CB1932}"/>
    <cellStyle name="Normal 10 53" xfId="217" xr:uid="{5293530B-0D1A-409A-8E83-D14DE698A3BE}"/>
    <cellStyle name="Normal 10 54" xfId="218" xr:uid="{237E92A6-6920-42FA-B56F-FAAFFB33AECE}"/>
    <cellStyle name="Normal 10 55" xfId="219" xr:uid="{2901AF44-3321-47E3-8990-A3CAE221604B}"/>
    <cellStyle name="Normal 10 56" xfId="220" xr:uid="{76B18C21-AF2C-4B1F-ABE5-9E7EB6A21F49}"/>
    <cellStyle name="Normal 10 57" xfId="221" xr:uid="{09607B57-805E-4DFB-9021-3A454D9A406E}"/>
    <cellStyle name="Normal 10 58" xfId="222" xr:uid="{24EEADB0-38EC-4E33-B713-68E1F8F3C0E3}"/>
    <cellStyle name="Normal 10 59" xfId="223" xr:uid="{A51AB5DB-77F2-49CF-A6E0-AB3C5EA94322}"/>
    <cellStyle name="Normal 10 6" xfId="224" xr:uid="{C53500EA-0AF3-4EA1-ABD0-EB2EE7E4A72B}"/>
    <cellStyle name="Normal 10 60" xfId="225" xr:uid="{89F64064-D000-466A-B3D9-6A2055AB8A49}"/>
    <cellStyle name="Normal 10 61" xfId="226" xr:uid="{06A2FB95-0A0B-4157-B752-84857F8685F9}"/>
    <cellStyle name="Normal 10 62" xfId="227" xr:uid="{16EE6A9D-A9D6-4FD9-A7AB-5B5E3C694792}"/>
    <cellStyle name="Normal 10 63" xfId="228" xr:uid="{A0AA9CC3-4921-4A96-AE17-348C9449E219}"/>
    <cellStyle name="Normal 10 64" xfId="229" xr:uid="{E50E1D2E-D77A-4129-9529-BCC4CA556F64}"/>
    <cellStyle name="Normal 10 65" xfId="230" xr:uid="{9A0A77A2-611D-46A5-91BB-59CC75F7E17E}"/>
    <cellStyle name="Normal 10 66" xfId="231" xr:uid="{37612487-A7DB-4FA7-8481-2D1CB2A7D976}"/>
    <cellStyle name="Normal 10 67" xfId="232" xr:uid="{39CB2102-928F-42CB-8D15-20A158CD48DD}"/>
    <cellStyle name="Normal 10 68" xfId="233" xr:uid="{CF46DFFA-156B-4255-9D9B-C73454393B92}"/>
    <cellStyle name="Normal 10 69" xfId="234" xr:uid="{99D99C4F-BBC7-46A6-8930-335FDFE69DD6}"/>
    <cellStyle name="Normal 10 7" xfId="235" xr:uid="{5513BC46-709D-4A2A-8FC2-0B0894420718}"/>
    <cellStyle name="Normal 10 70" xfId="236" xr:uid="{629717AA-8F11-4A50-B1CB-8B3FEEA6894D}"/>
    <cellStyle name="Normal 10 71" xfId="237" xr:uid="{1C249927-C37B-416A-8081-291443EE6389}"/>
    <cellStyle name="Normal 10 72" xfId="238" xr:uid="{1AB509CD-AF6D-4160-89C4-75157334A95C}"/>
    <cellStyle name="Normal 10 8" xfId="239" xr:uid="{3304E60A-480E-4967-8299-23F450000F01}"/>
    <cellStyle name="Normal 10 9" xfId="240" xr:uid="{253A71EA-A1BF-4C20-B961-F9F60FE67D1C}"/>
    <cellStyle name="Normal 11" xfId="241" xr:uid="{576E4D7B-AD18-4502-8945-CA9914B59B05}"/>
    <cellStyle name="Normal 11 10" xfId="242" xr:uid="{C585056F-FD91-4D17-ACD9-F569FFCA7131}"/>
    <cellStyle name="Normal 11 11" xfId="243" xr:uid="{B433DAA2-60A6-47BF-ABD2-017823BDB6C2}"/>
    <cellStyle name="Normal 11 12" xfId="244" xr:uid="{1BE82074-B493-409D-91B2-A7B0817816A7}"/>
    <cellStyle name="Normal 11 13" xfId="245" xr:uid="{27C98715-DEC3-48B7-8F26-2C89ADB0F684}"/>
    <cellStyle name="Normal 11 14" xfId="246" xr:uid="{03B12DC1-3493-44F8-97F2-58F41DA88551}"/>
    <cellStyle name="Normal 11 15" xfId="247" xr:uid="{3F6F86D3-2116-4D50-9EEF-2DB339DD027F}"/>
    <cellStyle name="Normal 11 16" xfId="248" xr:uid="{9259F8DC-BAD1-44D4-9B86-007634929F7E}"/>
    <cellStyle name="Normal 11 17" xfId="249" xr:uid="{54E6A0F7-64C5-4937-A783-200F3D8EF80D}"/>
    <cellStyle name="Normal 11 18" xfId="250" xr:uid="{0186C1A8-A6C3-401B-8D28-4F8F7B2771A7}"/>
    <cellStyle name="Normal 11 19" xfId="251" xr:uid="{01FBC55B-3557-4E8C-B69A-A3E6A36A0D31}"/>
    <cellStyle name="Normal 11 2" xfId="252" xr:uid="{6594800E-259D-4442-9C9B-113416A04B37}"/>
    <cellStyle name="Normal 11 20" xfId="253" xr:uid="{FD663A5C-3C12-4778-A7A1-522128F40A2E}"/>
    <cellStyle name="Normal 11 21" xfId="254" xr:uid="{8A275304-3C8E-4277-ADAB-FDB2775BF73C}"/>
    <cellStyle name="Normal 11 22" xfId="255" xr:uid="{A2FFD2DF-DD71-44DE-AB3B-02D810725D85}"/>
    <cellStyle name="Normal 11 23" xfId="256" xr:uid="{985A381F-6082-4F63-A297-769BD5C38D53}"/>
    <cellStyle name="Normal 11 24" xfId="257" xr:uid="{C37A98D8-FC24-43AE-9003-D0DEC531447E}"/>
    <cellStyle name="Normal 11 25" xfId="258" xr:uid="{2B856883-230A-487E-9359-DD50A3276166}"/>
    <cellStyle name="Normal 11 26" xfId="259" xr:uid="{033786E7-970A-4A9B-A69F-61824C9DE030}"/>
    <cellStyle name="Normal 11 27" xfId="260" xr:uid="{1E347868-6CD6-4EBB-85A5-3D377A398950}"/>
    <cellStyle name="Normal 11 28" xfId="261" xr:uid="{86E399E5-9E6C-43D2-ABFF-FBE9CD248105}"/>
    <cellStyle name="Normal 11 29" xfId="262" xr:uid="{F4DFFF7F-D1FE-40D4-81BC-59A851B36A29}"/>
    <cellStyle name="Normal 11 3" xfId="263" xr:uid="{2BA936D5-43C4-48B8-832E-968CD136599C}"/>
    <cellStyle name="Normal 11 30" xfId="264" xr:uid="{870E735B-1C09-41C3-B324-644A25584F81}"/>
    <cellStyle name="Normal 11 31" xfId="265" xr:uid="{8F6FCE36-7417-49F0-BD5B-015C14122460}"/>
    <cellStyle name="Normal 11 32" xfId="266" xr:uid="{313A2C58-0998-4ED5-BB13-97E7C06704C3}"/>
    <cellStyle name="Normal 11 33" xfId="267" xr:uid="{CC41B2B1-4215-465B-BD9E-9F5B656F046A}"/>
    <cellStyle name="Normal 11 34" xfId="268" xr:uid="{C24132D0-22E6-49A2-A1E5-1E7E6436CB31}"/>
    <cellStyle name="Normal 11 35" xfId="269" xr:uid="{84EFF185-78BF-4BB1-93A4-10354D8D51CF}"/>
    <cellStyle name="Normal 11 36" xfId="270" xr:uid="{62584324-D2E0-4073-95D2-C9D2AB829C9E}"/>
    <cellStyle name="Normal 11 37" xfId="271" xr:uid="{7F4A8E89-2958-4C6D-B9C9-85327CE531A3}"/>
    <cellStyle name="Normal 11 38" xfId="272" xr:uid="{B0881885-508A-4FB4-83D7-37776A77002D}"/>
    <cellStyle name="Normal 11 39" xfId="273" xr:uid="{43500D33-A9AE-477E-80C6-096380DA5888}"/>
    <cellStyle name="Normal 11 4" xfId="274" xr:uid="{64278CFF-C747-4F3C-BF09-DD6726C95496}"/>
    <cellStyle name="Normal 11 40" xfId="275" xr:uid="{B7BF93A7-CEF3-4FE0-A8E6-23B38C1C06E2}"/>
    <cellStyle name="Normal 11 41" xfId="276" xr:uid="{C13B7C65-D875-496C-B000-E6D0C502EB89}"/>
    <cellStyle name="Normal 11 42" xfId="277" xr:uid="{96CB0B03-5A24-428C-BC5A-BF0B2C8DB5C5}"/>
    <cellStyle name="Normal 11 43" xfId="278" xr:uid="{8ED579C7-0960-456B-B101-BF6F27497070}"/>
    <cellStyle name="Normal 11 44" xfId="279" xr:uid="{7C02AEB5-87FD-4735-AAE2-DB68E1F1AD62}"/>
    <cellStyle name="Normal 11 45" xfId="280" xr:uid="{83BE0C2C-44F0-4B53-8B80-5F39151CF01A}"/>
    <cellStyle name="Normal 11 46" xfId="281" xr:uid="{D8366BA6-9A11-430C-99E4-5F3FD9564984}"/>
    <cellStyle name="Normal 11 47" xfId="282" xr:uid="{5C9725A4-02A4-4239-AD27-C3E06FE1979A}"/>
    <cellStyle name="Normal 11 48" xfId="283" xr:uid="{C0111261-73A2-440A-B3D2-E32019BFE97F}"/>
    <cellStyle name="Normal 11 49" xfId="284" xr:uid="{4B2F9638-5AF2-4108-B0B0-87EDE11EA4C8}"/>
    <cellStyle name="Normal 11 5" xfId="285" xr:uid="{C6DAD97D-3833-49D5-8B17-ACD402A54EB0}"/>
    <cellStyle name="Normal 11 50" xfId="286" xr:uid="{E7354866-2EB5-4D80-A98D-6DBC1D967C83}"/>
    <cellStyle name="Normal 11 51" xfId="287" xr:uid="{17FEB010-A1D7-49C1-A331-64930B4333C1}"/>
    <cellStyle name="Normal 11 52" xfId="288" xr:uid="{9F35BE0D-263B-48D7-A18E-1D09342146BD}"/>
    <cellStyle name="Normal 11 53" xfId="289" xr:uid="{3AA81EA0-B18F-4821-AA02-2FF165AD0462}"/>
    <cellStyle name="Normal 11 54" xfId="290" xr:uid="{5CFAD68E-E083-42A1-B771-1B9991CC2258}"/>
    <cellStyle name="Normal 11 55" xfId="291" xr:uid="{C5835B69-CD67-4E1B-8801-A4E835A6C07C}"/>
    <cellStyle name="Normal 11 56" xfId="292" xr:uid="{94E5ADC2-21EF-437A-BA1A-B60957FD88AF}"/>
    <cellStyle name="Normal 11 57" xfId="293" xr:uid="{A4BB966A-80FF-416F-8ED8-75FAD408DFD0}"/>
    <cellStyle name="Normal 11 58" xfId="294" xr:uid="{47226CF3-F4EB-42E9-AD6F-2836011F22C0}"/>
    <cellStyle name="Normal 11 59" xfId="295" xr:uid="{1EEFFA13-6E89-4121-B883-B69C7E575153}"/>
    <cellStyle name="Normal 11 6" xfId="296" xr:uid="{888B253D-2140-4938-ACF5-B98F1D2999CB}"/>
    <cellStyle name="Normal 11 60" xfId="297" xr:uid="{6E1C7B72-66CD-4699-9B73-A27602B1D9F3}"/>
    <cellStyle name="Normal 11 61" xfId="298" xr:uid="{68C3CEAA-9AC7-4EDA-8A40-1FB2FA803EB3}"/>
    <cellStyle name="Normal 11 62" xfId="299" xr:uid="{4A6785FE-8D70-4A4C-BDF6-7E1D41112605}"/>
    <cellStyle name="Normal 11 63" xfId="300" xr:uid="{E811F26F-1919-4788-92F2-D580A1E3D740}"/>
    <cellStyle name="Normal 11 64" xfId="301" xr:uid="{9F3F2936-C51D-4BC8-91D0-3289B4CD9542}"/>
    <cellStyle name="Normal 11 65" xfId="302" xr:uid="{4B1E14F1-AE1B-45D9-8073-15747EC2083D}"/>
    <cellStyle name="Normal 11 66" xfId="303" xr:uid="{DED859E3-6FAE-4305-8B40-5DA4AC2B96AF}"/>
    <cellStyle name="Normal 11 67" xfId="304" xr:uid="{A7199A7B-61D9-4FC1-A9E5-9F2570625DE6}"/>
    <cellStyle name="Normal 11 68" xfId="305" xr:uid="{60980A4B-1864-4D25-ADB8-13D25414A778}"/>
    <cellStyle name="Normal 11 69" xfId="306" xr:uid="{E94AACFC-9F42-4B3F-B671-7093158C53F5}"/>
    <cellStyle name="Normal 11 7" xfId="307" xr:uid="{BD98F92E-889C-4D58-9611-061EB852DD7A}"/>
    <cellStyle name="Normal 11 70" xfId="308" xr:uid="{390955F7-907C-4845-898F-668A13D6DEFF}"/>
    <cellStyle name="Normal 11 71" xfId="309" xr:uid="{CA85CF28-836C-4ECE-8D63-E3C7A0C49BD1}"/>
    <cellStyle name="Normal 11 72" xfId="310" xr:uid="{A28B1BB9-7163-413B-B812-088B5366587A}"/>
    <cellStyle name="Normal 11 8" xfId="311" xr:uid="{FD2B9646-2091-499E-B27B-132FC8F8ABC5}"/>
    <cellStyle name="Normal 11 9" xfId="312" xr:uid="{0B10E9C8-C00F-49CB-A4C5-D4465D27ABB7}"/>
    <cellStyle name="Normal 12" xfId="313" xr:uid="{707BCB29-1776-4C6E-B279-619D62242386}"/>
    <cellStyle name="Normal 12 10" xfId="314" xr:uid="{3202E97D-972F-461E-816B-EC51A876AD06}"/>
    <cellStyle name="Normal 12 11" xfId="315" xr:uid="{98C58897-C09D-4874-B72B-58C56D370990}"/>
    <cellStyle name="Normal 12 12" xfId="316" xr:uid="{80DBE6C3-B0FF-4043-9162-328EF884280E}"/>
    <cellStyle name="Normal 12 13" xfId="317" xr:uid="{A8792F40-44EC-4B8C-B84A-D5D33232D645}"/>
    <cellStyle name="Normal 12 14" xfId="318" xr:uid="{76E4D3CE-3541-4AE1-9CFA-91B361D7D164}"/>
    <cellStyle name="Normal 12 15" xfId="319" xr:uid="{D13AF76E-2992-4675-A299-1245CFEA142F}"/>
    <cellStyle name="Normal 12 16" xfId="320" xr:uid="{C392BC47-4F2A-4ECB-8F96-10B1FFF74E8D}"/>
    <cellStyle name="Normal 12 17" xfId="321" xr:uid="{494961BB-5A81-4A8B-B8E0-2C1208A8E4B2}"/>
    <cellStyle name="Normal 12 18" xfId="322" xr:uid="{8C1CEA12-4CE1-42C0-BCFD-CDB4F681B135}"/>
    <cellStyle name="Normal 12 19" xfId="323" xr:uid="{238B0E4A-0752-486C-85AE-A40928C34B40}"/>
    <cellStyle name="Normal 12 2" xfId="324" xr:uid="{768E6DEF-C5D7-49D5-B3A5-349879467DA9}"/>
    <cellStyle name="Normal 12 20" xfId="325" xr:uid="{3C1EF2E2-C575-4598-8488-C77920A48A95}"/>
    <cellStyle name="Normal 12 21" xfId="326" xr:uid="{0AE00EEA-2435-499B-BAB6-A658D8771C5D}"/>
    <cellStyle name="Normal 12 22" xfId="327" xr:uid="{0482A829-34CB-4E52-9DB6-5DAD9335504F}"/>
    <cellStyle name="Normal 12 23" xfId="328" xr:uid="{4D920A9C-4357-48D3-8B8D-5D275D2FF777}"/>
    <cellStyle name="Normal 12 24" xfId="329" xr:uid="{88D654BB-FF90-499E-8B81-DF8ECEF924AB}"/>
    <cellStyle name="Normal 12 25" xfId="330" xr:uid="{50113AF8-7694-41E4-B137-C5C0DB905D6D}"/>
    <cellStyle name="Normal 12 26" xfId="331" xr:uid="{84042D42-C356-4EB6-AAA4-E3C5374A36C5}"/>
    <cellStyle name="Normal 12 27" xfId="332" xr:uid="{4087F64B-692E-40C0-81F1-3775CF6F0AD5}"/>
    <cellStyle name="Normal 12 28" xfId="333" xr:uid="{987634CB-E27E-4F66-9383-DA81DE39139B}"/>
    <cellStyle name="Normal 12 29" xfId="334" xr:uid="{0F7C4FD0-D72A-4ED3-AE91-DB37E3391FE2}"/>
    <cellStyle name="Normal 12 3" xfId="335" xr:uid="{F5D9D6E6-A912-469E-A80E-9DAD03BC8F55}"/>
    <cellStyle name="Normal 12 30" xfId="336" xr:uid="{93421C7F-A03E-49B7-9807-006C710CCDE0}"/>
    <cellStyle name="Normal 12 31" xfId="337" xr:uid="{4586B98B-DF80-46E9-A479-84CF84A21EA7}"/>
    <cellStyle name="Normal 12 32" xfId="338" xr:uid="{72602377-D3DC-402F-B9D9-53AA5EFF1FBA}"/>
    <cellStyle name="Normal 12 33" xfId="339" xr:uid="{992261AB-4BD4-43F1-93E7-05B80E10FFFD}"/>
    <cellStyle name="Normal 12 34" xfId="340" xr:uid="{C55947C6-14A3-438F-9ED5-50914A44F93D}"/>
    <cellStyle name="Normal 12 35" xfId="341" xr:uid="{A7EF8FE2-F77B-4A78-A356-150DDDD54B71}"/>
    <cellStyle name="Normal 12 36" xfId="342" xr:uid="{DDD14839-FE6A-4A7E-A34B-0EED46489740}"/>
    <cellStyle name="Normal 12 37" xfId="343" xr:uid="{D65B0C79-585E-42F0-B34F-96CEE14B3ADD}"/>
    <cellStyle name="Normal 12 38" xfId="344" xr:uid="{68F785B7-F02B-4DE3-9FAF-4EEC8B46B9BF}"/>
    <cellStyle name="Normal 12 39" xfId="345" xr:uid="{A8F433A6-4A25-428F-9CA7-2559D5F3A235}"/>
    <cellStyle name="Normal 12 4" xfId="346" xr:uid="{D91847A3-ADA5-475D-89C0-37154FF99095}"/>
    <cellStyle name="Normal 12 40" xfId="347" xr:uid="{B8ECF77D-5154-4758-A37E-D33BC6BEDC09}"/>
    <cellStyle name="Normal 12 41" xfId="348" xr:uid="{13AB5746-CE0B-4013-BBDF-5BF021AE4733}"/>
    <cellStyle name="Normal 12 42" xfId="349" xr:uid="{27F154B3-9B9E-478B-96ED-A04379DEAD4C}"/>
    <cellStyle name="Normal 12 43" xfId="350" xr:uid="{72627C63-C360-4EA6-B8C3-6CD141BF0492}"/>
    <cellStyle name="Normal 12 44" xfId="351" xr:uid="{70835030-FEA3-4B01-9DA3-A4DDA8167154}"/>
    <cellStyle name="Normal 12 45" xfId="352" xr:uid="{5596382C-78C5-4123-94E0-4CF35AA6D414}"/>
    <cellStyle name="Normal 12 46" xfId="353" xr:uid="{0D438A2E-579F-4E27-B7F1-76194E9A8CF3}"/>
    <cellStyle name="Normal 12 47" xfId="354" xr:uid="{2457A794-2FDB-4B5C-88F2-3F191A302DE5}"/>
    <cellStyle name="Normal 12 48" xfId="355" xr:uid="{9BFCDFA9-A7A1-4D9D-BD5A-41DB738E30CD}"/>
    <cellStyle name="Normal 12 49" xfId="356" xr:uid="{BB0288F5-3B42-4632-BD02-8C23A35C2748}"/>
    <cellStyle name="Normal 12 5" xfId="357" xr:uid="{EC3E989D-26CC-4441-9326-447187BC8009}"/>
    <cellStyle name="Normal 12 50" xfId="358" xr:uid="{D0D812F0-0681-4191-AD7E-7529C8F93609}"/>
    <cellStyle name="Normal 12 51" xfId="359" xr:uid="{7381B686-9177-44CF-AB28-0A534B2FF2B6}"/>
    <cellStyle name="Normal 12 52" xfId="360" xr:uid="{A0300678-05F2-4E02-817D-13DCB1EAA9D8}"/>
    <cellStyle name="Normal 12 53" xfId="361" xr:uid="{0C2448FB-8199-4A09-B425-78597BFF4EA3}"/>
    <cellStyle name="Normal 12 54" xfId="362" xr:uid="{3CAD717D-30FB-4CEE-8106-5B6BB000C97F}"/>
    <cellStyle name="Normal 12 55" xfId="363" xr:uid="{A2C6A95E-E315-4FA0-8DB7-A648DE65C4BE}"/>
    <cellStyle name="Normal 12 56" xfId="364" xr:uid="{830B0317-C5FE-4759-BA50-1FA0ACC2B249}"/>
    <cellStyle name="Normal 12 57" xfId="365" xr:uid="{43420153-2466-4372-BD58-5CBDA1FEE4BB}"/>
    <cellStyle name="Normal 12 58" xfId="366" xr:uid="{84EC93D1-8280-46A3-BD73-E5799F0B0615}"/>
    <cellStyle name="Normal 12 59" xfId="367" xr:uid="{46ED3560-68B6-4A47-A2C0-1D8F73B37EC6}"/>
    <cellStyle name="Normal 12 6" xfId="368" xr:uid="{16ECC72E-05AB-4391-BA18-6F0A9CFB5942}"/>
    <cellStyle name="Normal 12 60" xfId="369" xr:uid="{CF2FBF29-A7EB-438F-B551-479672FCEBDE}"/>
    <cellStyle name="Normal 12 61" xfId="370" xr:uid="{A3435354-C4BE-4018-BB7A-A234A7D35AE2}"/>
    <cellStyle name="Normal 12 62" xfId="371" xr:uid="{ECD56862-7AD6-47DF-B8AD-047E1D540283}"/>
    <cellStyle name="Normal 12 63" xfId="372" xr:uid="{7CADE181-76B2-4677-A761-6286E61C547D}"/>
    <cellStyle name="Normal 12 64" xfId="373" xr:uid="{10161891-0DC6-49BE-B6C6-4D6C97F2F882}"/>
    <cellStyle name="Normal 12 65" xfId="374" xr:uid="{1716A02D-A691-4349-B7C9-D7DC48E5AAB2}"/>
    <cellStyle name="Normal 12 66" xfId="375" xr:uid="{6BB4CD7E-8988-4FBD-A8FF-7D3E7D64B58C}"/>
    <cellStyle name="Normal 12 67" xfId="376" xr:uid="{67F96A67-9326-4FA5-BC61-7C6EDD41F97A}"/>
    <cellStyle name="Normal 12 68" xfId="377" xr:uid="{2A9767CA-7941-40A1-B635-1B122DFA3EF4}"/>
    <cellStyle name="Normal 12 69" xfId="378" xr:uid="{637957F0-8985-4EC7-9615-3B6CD7AA028A}"/>
    <cellStyle name="Normal 12 7" xfId="379" xr:uid="{CD45317B-B40F-4903-86FE-63560AAA578C}"/>
    <cellStyle name="Normal 12 70" xfId="380" xr:uid="{8B392470-18AD-4EEC-9B86-ADAB2B229A17}"/>
    <cellStyle name="Normal 12 71" xfId="381" xr:uid="{316817B9-C9E5-4BAD-A70A-E636B0F8D836}"/>
    <cellStyle name="Normal 12 72" xfId="382" xr:uid="{A1C67359-029A-4D90-8C6C-278244C46374}"/>
    <cellStyle name="Normal 12 8" xfId="383" xr:uid="{B31AE518-85D0-4757-BE91-FEA8D408DA63}"/>
    <cellStyle name="Normal 12 9" xfId="384" xr:uid="{7B3CCC51-CD4A-4DEB-B110-1D6D64E1723F}"/>
    <cellStyle name="Normal 13" xfId="385" xr:uid="{D87C7776-7382-4276-8C66-7F26DBE23D30}"/>
    <cellStyle name="Normal 13 10" xfId="386" xr:uid="{F24DF235-E35D-4BED-93EF-5A484F65F157}"/>
    <cellStyle name="Normal 13 11" xfId="387" xr:uid="{F61DC74F-EBB8-4F48-B7DB-83153EDD8F52}"/>
    <cellStyle name="Normal 13 12" xfId="388" xr:uid="{9C0ECF0D-B049-4F15-9F65-F3B436F87B92}"/>
    <cellStyle name="Normal 13 13" xfId="389" xr:uid="{ADE89E2D-1E3D-4989-99DE-1096613BBBA3}"/>
    <cellStyle name="Normal 13 14" xfId="390" xr:uid="{FF2C2D8F-C1C6-4619-85A3-30799B211D18}"/>
    <cellStyle name="Normal 13 15" xfId="391" xr:uid="{32B22A42-CA02-4B61-BD63-8F98EC8A1CDB}"/>
    <cellStyle name="Normal 13 16" xfId="392" xr:uid="{AB480D18-DDCB-4EFF-92CF-A93D86A87583}"/>
    <cellStyle name="Normal 13 17" xfId="393" xr:uid="{1F035630-9662-484E-976D-173B98E4AE09}"/>
    <cellStyle name="Normal 13 18" xfId="394" xr:uid="{7F79352F-AC50-4334-A599-30EE56AAA72D}"/>
    <cellStyle name="Normal 13 19" xfId="395" xr:uid="{DD7A6A7B-D490-4D3A-93E3-8F41C233FCDD}"/>
    <cellStyle name="Normal 13 2" xfId="396" xr:uid="{AD7C5FD8-BE36-4CF7-98F0-BB0B3E38144D}"/>
    <cellStyle name="Normal 13 20" xfId="397" xr:uid="{2E704946-DE63-4644-AD7A-6BC07AD73CF3}"/>
    <cellStyle name="Normal 13 21" xfId="398" xr:uid="{6C4DB081-5F72-4513-90D0-2D5F18F849AF}"/>
    <cellStyle name="Normal 13 22" xfId="399" xr:uid="{998F1907-8277-4DE6-9755-4CBC51F29F5E}"/>
    <cellStyle name="Normal 13 23" xfId="400" xr:uid="{08EF646C-D96A-4C28-A974-129CC753DBA6}"/>
    <cellStyle name="Normal 13 24" xfId="401" xr:uid="{A5B513D5-50D6-4843-8429-2D898ADF25F8}"/>
    <cellStyle name="Normal 13 25" xfId="402" xr:uid="{B51A0700-6242-4187-9C8B-CAB8FBF7EA0F}"/>
    <cellStyle name="Normal 13 26" xfId="403" xr:uid="{A62319C6-46D4-40F6-8B24-4F7CACAB3733}"/>
    <cellStyle name="Normal 13 27" xfId="404" xr:uid="{EFD20972-75AE-4825-98A9-2F619B82929B}"/>
    <cellStyle name="Normal 13 28" xfId="405" xr:uid="{059502AB-2EF9-487F-BD06-B1848EEEAD43}"/>
    <cellStyle name="Normal 13 29" xfId="406" xr:uid="{B5558FA5-6951-475A-9AF5-C9F04AB91159}"/>
    <cellStyle name="Normal 13 3" xfId="407" xr:uid="{E0CEBA18-81E6-4785-BA72-6EB9693EFF38}"/>
    <cellStyle name="Normal 13 30" xfId="408" xr:uid="{92ADD90E-83F4-4676-A558-40CAF66C0B44}"/>
    <cellStyle name="Normal 13 31" xfId="409" xr:uid="{A1728675-AAF9-4FDC-B177-C450917C8468}"/>
    <cellStyle name="Normal 13 32" xfId="410" xr:uid="{3BED59DA-0794-4DD2-B737-0DF080EBA312}"/>
    <cellStyle name="Normal 13 33" xfId="411" xr:uid="{C97D7D14-9439-459D-84B7-A20B7919B837}"/>
    <cellStyle name="Normal 13 34" xfId="412" xr:uid="{FCA2AC6C-EA7B-46A1-867C-D6CDE68D3EE4}"/>
    <cellStyle name="Normal 13 35" xfId="413" xr:uid="{BD8437F7-7D1F-4BA8-B814-E3B4D0A84E4F}"/>
    <cellStyle name="Normal 13 36" xfId="414" xr:uid="{3FD7B8C9-625A-4526-B43E-8EA258A14C78}"/>
    <cellStyle name="Normal 13 37" xfId="415" xr:uid="{81D4A536-2661-4AAD-BB6A-02303B985DC5}"/>
    <cellStyle name="Normal 13 38" xfId="416" xr:uid="{B7B78480-0244-42C9-AB86-2EED03D2ED7D}"/>
    <cellStyle name="Normal 13 39" xfId="417" xr:uid="{001B15BC-D5B4-4EE7-91B1-D4128BA96DCE}"/>
    <cellStyle name="Normal 13 4" xfId="418" xr:uid="{7EA7B8C6-A86D-4954-A537-582E6F9F113D}"/>
    <cellStyle name="Normal 13 40" xfId="419" xr:uid="{E8EEE992-77CC-46A8-B62B-B66C25CA56A2}"/>
    <cellStyle name="Normal 13 41" xfId="420" xr:uid="{3E84B878-0B1D-4AA4-8611-F31CD7EEDAA3}"/>
    <cellStyle name="Normal 13 42" xfId="421" xr:uid="{06C886EB-C9CA-402F-B938-64F978F6D243}"/>
    <cellStyle name="Normal 13 43" xfId="422" xr:uid="{755CF99E-CF42-4462-9FBA-D2C811DFA4F7}"/>
    <cellStyle name="Normal 13 44" xfId="423" xr:uid="{5824F02C-9349-4337-8731-48A722E9E49F}"/>
    <cellStyle name="Normal 13 45" xfId="424" xr:uid="{FF797CF1-9141-4AEF-9F24-3B86857757C6}"/>
    <cellStyle name="Normal 13 46" xfId="425" xr:uid="{F4B067C0-D011-4B4C-8112-0BEC58DE3E17}"/>
    <cellStyle name="Normal 13 47" xfId="426" xr:uid="{B5F7ED80-ECDF-4AF0-9007-9CA0F8C42450}"/>
    <cellStyle name="Normal 13 48" xfId="427" xr:uid="{7A6E9BFE-1E46-4E0D-8E30-2F65A08765DE}"/>
    <cellStyle name="Normal 13 49" xfId="428" xr:uid="{3481D929-C21F-4930-A948-463B21AA7FE1}"/>
    <cellStyle name="Normal 13 5" xfId="429" xr:uid="{0C9EC49C-FF72-48FA-A2B0-5C76ABA665AA}"/>
    <cellStyle name="Normal 13 50" xfId="430" xr:uid="{76999825-0191-45E6-BB31-FCB755EAF767}"/>
    <cellStyle name="Normal 13 51" xfId="431" xr:uid="{908B1AB8-344E-4DD5-AA7E-C4280B3F5EF4}"/>
    <cellStyle name="Normal 13 52" xfId="432" xr:uid="{A8C07C4B-6B36-4DD2-804A-1F6FA656D41D}"/>
    <cellStyle name="Normal 13 53" xfId="433" xr:uid="{96F5AB9D-C87A-4DA8-BE8B-E5A01955B9A1}"/>
    <cellStyle name="Normal 13 54" xfId="434" xr:uid="{F0C6CE1E-317B-46F5-9EB0-71523F76CD73}"/>
    <cellStyle name="Normal 13 55" xfId="435" xr:uid="{B5188DC6-3FF6-40C5-A938-E0F5F600748F}"/>
    <cellStyle name="Normal 13 56" xfId="436" xr:uid="{2291FB25-E322-4AC1-B088-A27F392533D9}"/>
    <cellStyle name="Normal 13 57" xfId="437" xr:uid="{412B1B5F-A0EF-475B-B700-48DA2F373BD5}"/>
    <cellStyle name="Normal 13 58" xfId="438" xr:uid="{5D15245A-46E6-4A40-AE75-BE1932E3D66B}"/>
    <cellStyle name="Normal 13 59" xfId="439" xr:uid="{15B174F3-4515-4678-8BD2-A08F1711C522}"/>
    <cellStyle name="Normal 13 6" xfId="440" xr:uid="{BA56E76B-3770-48C5-B102-C70A40E8AC68}"/>
    <cellStyle name="Normal 13 60" xfId="441" xr:uid="{0CE6965F-0CE4-44F7-8096-AC206F6EEA7E}"/>
    <cellStyle name="Normal 13 61" xfId="442" xr:uid="{54511438-E066-42A6-97DF-D22474C55092}"/>
    <cellStyle name="Normal 13 62" xfId="443" xr:uid="{64346CBD-7DD8-4C4A-AE30-FA075EE54B51}"/>
    <cellStyle name="Normal 13 63" xfId="444" xr:uid="{288AECDA-A2DA-4FBE-8A75-A99DA87759E9}"/>
    <cellStyle name="Normal 13 64" xfId="445" xr:uid="{58F9B528-5596-430A-B31D-1B7E2C4DCC9B}"/>
    <cellStyle name="Normal 13 65" xfId="446" xr:uid="{98F03392-5BC3-4401-B14F-1B9193CDFBBF}"/>
    <cellStyle name="Normal 13 66" xfId="447" xr:uid="{651BD034-89DE-4F12-B5BF-DB0773713B64}"/>
    <cellStyle name="Normal 13 67" xfId="448" xr:uid="{4D68E7B7-AF5B-440A-AE9C-F5F7F2720E97}"/>
    <cellStyle name="Normal 13 68" xfId="449" xr:uid="{F435F08C-C8E0-4375-8DE3-E6D8C767FB32}"/>
    <cellStyle name="Normal 13 69" xfId="450" xr:uid="{696B6CBB-122F-4754-B9B3-C2CB38F1E254}"/>
    <cellStyle name="Normal 13 7" xfId="451" xr:uid="{0888AFDC-CBFB-4D15-A4AD-9C4ACE4DAAF7}"/>
    <cellStyle name="Normal 13 70" xfId="452" xr:uid="{846BFB8D-62B5-4D61-9470-69CF2EE3B7C2}"/>
    <cellStyle name="Normal 13 71" xfId="453" xr:uid="{E3A9EFCA-DFF7-430E-8B8E-22D2A848ED49}"/>
    <cellStyle name="Normal 13 72" xfId="454" xr:uid="{E5176FAB-F28F-4996-8E53-665525249DE4}"/>
    <cellStyle name="Normal 13 8" xfId="455" xr:uid="{649DAA5C-491F-49B4-9C3B-DDD1CA0AF265}"/>
    <cellStyle name="Normal 13 9" xfId="456" xr:uid="{FC0FAA90-36EC-4A23-BFC8-D8DE63FFE8B5}"/>
    <cellStyle name="Normal 14" xfId="457" xr:uid="{AF279A44-F9AD-433B-B264-84BC291AE03F}"/>
    <cellStyle name="Normal 14 10" xfId="458" xr:uid="{96AC485D-1EAC-4231-8BEC-D934BD126D3A}"/>
    <cellStyle name="Normal 14 11" xfId="459" xr:uid="{F5D02B2C-8736-4722-A0B8-D6F24135324A}"/>
    <cellStyle name="Normal 14 12" xfId="460" xr:uid="{C3D0ACE3-0550-4FB0-9844-78C14F767C4F}"/>
    <cellStyle name="Normal 14 13" xfId="461" xr:uid="{6108A8A0-D385-42A0-B704-09F9004A307D}"/>
    <cellStyle name="Normal 14 14" xfId="462" xr:uid="{99D7763F-D522-40EB-9FDA-CD94A5B79C04}"/>
    <cellStyle name="Normal 14 15" xfId="463" xr:uid="{97EB9F78-B3FA-48D8-BDED-05EA25A86AB5}"/>
    <cellStyle name="Normal 14 16" xfId="464" xr:uid="{F7C3707F-9484-4037-A27D-4E88368C8D87}"/>
    <cellStyle name="Normal 14 17" xfId="465" xr:uid="{71B35155-6EA4-441E-B36F-4EF812D75879}"/>
    <cellStyle name="Normal 14 18" xfId="466" xr:uid="{D754FE63-C291-4905-AA20-6381FC4562A4}"/>
    <cellStyle name="Normal 14 19" xfId="467" xr:uid="{9BD89B09-F050-4C3A-9C6F-53C356034C38}"/>
    <cellStyle name="Normal 14 2" xfId="468" xr:uid="{21645D9F-25D9-4398-94D0-BB8DF1271C10}"/>
    <cellStyle name="Normal 14 20" xfId="469" xr:uid="{3161A517-39FE-44E7-B41E-E2D30FEFAFC1}"/>
    <cellStyle name="Normal 14 21" xfId="470" xr:uid="{7B235AA9-E5DD-4A37-A542-6D17877369CB}"/>
    <cellStyle name="Normal 14 22" xfId="471" xr:uid="{3D024F70-B9AC-4EB0-B650-AC3DB7071DF9}"/>
    <cellStyle name="Normal 14 23" xfId="472" xr:uid="{C06FBDB1-A7FA-4897-A9FA-344B7C531C43}"/>
    <cellStyle name="Normal 14 24" xfId="473" xr:uid="{3C260DE5-1B56-4FC2-A772-6BAE73A66CA9}"/>
    <cellStyle name="Normal 14 25" xfId="474" xr:uid="{646EE4ED-B1B9-47E1-813D-823FB54A995D}"/>
    <cellStyle name="Normal 14 26" xfId="475" xr:uid="{74092F55-67CC-4F05-B001-915E009E1188}"/>
    <cellStyle name="Normal 14 27" xfId="476" xr:uid="{1C5B4724-DBC6-4399-A507-C3446B2D02CF}"/>
    <cellStyle name="Normal 14 28" xfId="477" xr:uid="{F642CA75-11B0-4863-AEE5-1DFD90E061FC}"/>
    <cellStyle name="Normal 14 29" xfId="478" xr:uid="{BD2CEBB8-9C81-451F-A9D1-41E9DCF616A5}"/>
    <cellStyle name="Normal 14 3" xfId="479" xr:uid="{729D01DE-79E0-4723-87AA-A8B4DD647043}"/>
    <cellStyle name="Normal 14 30" xfId="480" xr:uid="{561572F8-A5A3-4FEA-8132-B8B526F2A31C}"/>
    <cellStyle name="Normal 14 31" xfId="481" xr:uid="{B557A03F-5685-4F7D-B7E6-5F02814A293F}"/>
    <cellStyle name="Normal 14 32" xfId="482" xr:uid="{1C80C2F2-C806-4FEB-8DC3-60E7F7D74F14}"/>
    <cellStyle name="Normal 14 33" xfId="483" xr:uid="{C4D52352-5596-4CA1-9187-17B9D05BABCD}"/>
    <cellStyle name="Normal 14 34" xfId="484" xr:uid="{B7275EC6-3330-4126-8226-A0A62B0DE32E}"/>
    <cellStyle name="Normal 14 35" xfId="485" xr:uid="{0A7848D0-BCCA-4A8A-890B-53B0EB619B0A}"/>
    <cellStyle name="Normal 14 36" xfId="486" xr:uid="{85F1EF2C-27E8-496D-A1E4-00655B05796E}"/>
    <cellStyle name="Normal 14 37" xfId="487" xr:uid="{9B52BE73-1A47-4C3F-B4E6-9756104964DE}"/>
    <cellStyle name="Normal 14 38" xfId="488" xr:uid="{C3EAE070-EB4F-4F7F-A55C-30F0649DAA59}"/>
    <cellStyle name="Normal 14 39" xfId="489" xr:uid="{171EFDC9-D809-49CE-97B2-FB01D8A80DED}"/>
    <cellStyle name="Normal 14 4" xfId="490" xr:uid="{5A2A37C2-AB1E-4ADC-8786-A657752D747C}"/>
    <cellStyle name="Normal 14 40" xfId="491" xr:uid="{46FBA168-466F-4EC7-AB1E-9C2E9C05A959}"/>
    <cellStyle name="Normal 14 41" xfId="492" xr:uid="{46F23142-C74C-4F31-BCEC-59613A9DB1D1}"/>
    <cellStyle name="Normal 14 42" xfId="493" xr:uid="{984681BC-50C4-4CD4-8A52-F585CB84BE50}"/>
    <cellStyle name="Normal 14 43" xfId="494" xr:uid="{A9B7EE94-2098-463C-A888-C13E0D7471F5}"/>
    <cellStyle name="Normal 14 44" xfId="495" xr:uid="{B0512885-C187-4989-9A7C-124A02329019}"/>
    <cellStyle name="Normal 14 45" xfId="496" xr:uid="{3995440C-0290-40F6-9451-0B1B7B8B6D30}"/>
    <cellStyle name="Normal 14 46" xfId="497" xr:uid="{C95F9EDC-BD72-4B64-B177-8803D0B8D46B}"/>
    <cellStyle name="Normal 14 47" xfId="498" xr:uid="{610FC691-CF7A-42C6-96E2-D770BC4F78D5}"/>
    <cellStyle name="Normal 14 48" xfId="499" xr:uid="{A9123184-7D62-4053-895D-72B909DE9316}"/>
    <cellStyle name="Normal 14 49" xfId="500" xr:uid="{6F5AB38D-AD75-48E0-8857-337EC775D18E}"/>
    <cellStyle name="Normal 14 5" xfId="501" xr:uid="{0E3448EC-33EC-4CBD-98B0-28704AA3ADD4}"/>
    <cellStyle name="Normal 14 50" xfId="502" xr:uid="{7FBB502F-F3AC-4BC0-AA1D-666317344929}"/>
    <cellStyle name="Normal 14 51" xfId="503" xr:uid="{64C91FF4-D797-49F6-8B17-EF9EB7E3AE68}"/>
    <cellStyle name="Normal 14 52" xfId="504" xr:uid="{E19881A5-D8C3-44DC-9CFE-F1157C491195}"/>
    <cellStyle name="Normal 14 53" xfId="505" xr:uid="{54A6F302-D1D6-4111-9AF9-CEEF6C57E046}"/>
    <cellStyle name="Normal 14 54" xfId="506" xr:uid="{D0C4B1BC-4FD3-48B8-9E2B-A9BF068E57EF}"/>
    <cellStyle name="Normal 14 55" xfId="507" xr:uid="{F5348A1C-6485-46F3-A3A9-ABCC196893E0}"/>
    <cellStyle name="Normal 14 56" xfId="508" xr:uid="{3C5D149A-605D-4C2E-899E-E7603E99C705}"/>
    <cellStyle name="Normal 14 57" xfId="509" xr:uid="{5E118672-8535-4727-BF3E-8B1E31EF4BDE}"/>
    <cellStyle name="Normal 14 58" xfId="510" xr:uid="{8849EA0B-B221-444E-ABD4-95845C6C194C}"/>
    <cellStyle name="Normal 14 59" xfId="511" xr:uid="{F12E61FF-EC6F-4639-AC09-63E15C007386}"/>
    <cellStyle name="Normal 14 6" xfId="512" xr:uid="{94FFC195-3957-4B2B-8735-5DE358125B66}"/>
    <cellStyle name="Normal 14 60" xfId="513" xr:uid="{2BAFB8AF-57AE-4943-ACB9-4C1DE471240F}"/>
    <cellStyle name="Normal 14 61" xfId="514" xr:uid="{EC744369-9A8E-4DCC-9E2E-FE5148E8E2CA}"/>
    <cellStyle name="Normal 14 62" xfId="515" xr:uid="{AA010580-2BD9-477B-AEA8-E88F08C79512}"/>
    <cellStyle name="Normal 14 63" xfId="516" xr:uid="{6AE17C36-B41E-4E15-9506-5ACB2E5A35D7}"/>
    <cellStyle name="Normal 14 64" xfId="517" xr:uid="{B524AB41-2D54-4C16-91E1-BAC072E28924}"/>
    <cellStyle name="Normal 14 65" xfId="518" xr:uid="{34D880E5-B15E-4FA2-93CE-9ED38F5E7FB2}"/>
    <cellStyle name="Normal 14 66" xfId="519" xr:uid="{4A9595D2-00BF-4AA3-8E55-206D4FE9D23D}"/>
    <cellStyle name="Normal 14 67" xfId="520" xr:uid="{08E7F58D-1A0A-47DE-828A-139DA4854B3B}"/>
    <cellStyle name="Normal 14 68" xfId="521" xr:uid="{C513E288-34A4-4C05-A2EC-567F2DCE3CFC}"/>
    <cellStyle name="Normal 14 69" xfId="522" xr:uid="{77249A5A-A378-449F-BCF1-05F2D9718D56}"/>
    <cellStyle name="Normal 14 7" xfId="523" xr:uid="{0C30FFE3-470A-4FE2-8C73-A7992E165612}"/>
    <cellStyle name="Normal 14 70" xfId="524" xr:uid="{7C9A977E-9789-4684-9BE7-1C809E5113BE}"/>
    <cellStyle name="Normal 14 71" xfId="525" xr:uid="{240CC141-17A5-48A9-87AF-817004261C5C}"/>
    <cellStyle name="Normal 14 72" xfId="526" xr:uid="{7E8989C3-62DB-4837-8BE6-74F1A8681990}"/>
    <cellStyle name="Normal 14 8" xfId="527" xr:uid="{341C620B-F2E7-4DF2-9133-4E2C1CED72CC}"/>
    <cellStyle name="Normal 14 9" xfId="528" xr:uid="{F9B92A72-16E3-4051-82B7-81183B18E4D7}"/>
    <cellStyle name="Normal 15" xfId="529" xr:uid="{2DD86D76-B5B3-40F1-B0B5-FA25E2260088}"/>
    <cellStyle name="Normal 15 10" xfId="530" xr:uid="{DAA77102-C5F9-483E-8F5A-454B9AC2C545}"/>
    <cellStyle name="Normal 15 11" xfId="531" xr:uid="{3F464B4A-ECF0-45A3-B12C-4895719F23CC}"/>
    <cellStyle name="Normal 15 12" xfId="532" xr:uid="{0355DAB4-2101-4B85-AFEB-FEDCC28BD6F2}"/>
    <cellStyle name="Normal 15 13" xfId="533" xr:uid="{8E785348-31F1-401D-90FB-F8A0E693FFB4}"/>
    <cellStyle name="Normal 15 14" xfId="534" xr:uid="{99E53C3A-831E-4F99-8B80-80410B1D15B6}"/>
    <cellStyle name="Normal 15 15" xfId="535" xr:uid="{997D5A75-3DEA-4467-97D6-9D06473760D6}"/>
    <cellStyle name="Normal 15 16" xfId="536" xr:uid="{86C1C3ED-F80A-4482-A69D-EE66A310689A}"/>
    <cellStyle name="Normal 15 17" xfId="537" xr:uid="{DC055F02-7CBB-4798-8EAC-A405225630D0}"/>
    <cellStyle name="Normal 15 18" xfId="538" xr:uid="{A5CEECC4-65CB-443B-B434-FED34C38855D}"/>
    <cellStyle name="Normal 15 19" xfId="539" xr:uid="{40ADDA5D-E77B-4F0D-A7A7-8A633012AFF8}"/>
    <cellStyle name="Normal 15 2" xfId="540" xr:uid="{CC176C06-3AAF-4DF5-A470-374B497ABF21}"/>
    <cellStyle name="Normal 15 20" xfId="541" xr:uid="{F8143A3D-6F62-4BE7-A08F-0819002045CF}"/>
    <cellStyle name="Normal 15 21" xfId="542" xr:uid="{803AE312-AA5D-45CE-A832-FB10E3884530}"/>
    <cellStyle name="Normal 15 22" xfId="543" xr:uid="{37AF6CBA-BC00-4F95-ACC2-4C872CF1CF44}"/>
    <cellStyle name="Normal 15 23" xfId="544" xr:uid="{A835B0DD-8A3F-4E18-907F-FDD345A195ED}"/>
    <cellStyle name="Normal 15 24" xfId="545" xr:uid="{6E35EE9B-7AB6-42E8-9787-ECE6C058C6BA}"/>
    <cellStyle name="Normal 15 25" xfId="546" xr:uid="{4F826436-9DC9-4300-A691-3BF56E000BD3}"/>
    <cellStyle name="Normal 15 26" xfId="547" xr:uid="{EAEC0938-A002-4F55-AAE0-2D2E241947CF}"/>
    <cellStyle name="Normal 15 27" xfId="548" xr:uid="{06211EF4-6FC6-407F-B5CB-6DB5D6189E2D}"/>
    <cellStyle name="Normal 15 28" xfId="549" xr:uid="{6FED8326-3A17-40D2-83C0-12B3DB75A596}"/>
    <cellStyle name="Normal 15 29" xfId="550" xr:uid="{8838DCC6-7A20-470E-BBD1-9BE1FDD3143D}"/>
    <cellStyle name="Normal 15 3" xfId="551" xr:uid="{61CFFC6D-DC40-4DE9-98C3-F1CA100A422E}"/>
    <cellStyle name="Normal 15 30" xfId="552" xr:uid="{C9EBF2F3-D56F-4227-B7F4-9CB0A75BC0A9}"/>
    <cellStyle name="Normal 15 31" xfId="553" xr:uid="{00B0837D-F4FF-4A51-A137-9033D88B8C4F}"/>
    <cellStyle name="Normal 15 32" xfId="554" xr:uid="{D9575516-231C-4BB2-A51C-4F6F6CCB1B9C}"/>
    <cellStyle name="Normal 15 33" xfId="555" xr:uid="{56C3D0F0-E9A4-4498-80B8-44E58001FE1E}"/>
    <cellStyle name="Normal 15 34" xfId="556" xr:uid="{C6B0BD6C-951E-42AD-9D5B-B2DFEA4EA1CA}"/>
    <cellStyle name="Normal 15 35" xfId="557" xr:uid="{F5393171-1CCF-462E-B8A5-1F0FF4272230}"/>
    <cellStyle name="Normal 15 36" xfId="558" xr:uid="{10D1A38E-8C94-4D72-95C4-72AC87225C79}"/>
    <cellStyle name="Normal 15 37" xfId="559" xr:uid="{C88D58ED-57A9-40AE-B683-1C1E677713AA}"/>
    <cellStyle name="Normal 15 38" xfId="560" xr:uid="{7B94D526-97E8-4501-B06C-653B4B552587}"/>
    <cellStyle name="Normal 15 39" xfId="561" xr:uid="{0981EE21-4877-44A8-9B18-50B133EF0D47}"/>
    <cellStyle name="Normal 15 4" xfId="562" xr:uid="{4F9B4285-C161-429D-AE8D-927D79A5347E}"/>
    <cellStyle name="Normal 15 40" xfId="563" xr:uid="{4F7FABB8-598E-48A5-93FF-2A58F8790A61}"/>
    <cellStyle name="Normal 15 41" xfId="564" xr:uid="{CA85402D-4E40-4CD4-AB35-32745CA8F284}"/>
    <cellStyle name="Normal 15 42" xfId="565" xr:uid="{B25BAC2E-B13F-4CD6-B9CE-E3C1376601BB}"/>
    <cellStyle name="Normal 15 43" xfId="566" xr:uid="{9BD61A32-2AE4-44E5-A9F6-030C413CCBCA}"/>
    <cellStyle name="Normal 15 44" xfId="567" xr:uid="{3888ED71-B2F0-400B-A010-0B038AA93618}"/>
    <cellStyle name="Normal 15 45" xfId="568" xr:uid="{7067ABBD-3DA7-4EAC-ADA4-9D1A521B7034}"/>
    <cellStyle name="Normal 15 46" xfId="569" xr:uid="{C3185A06-11A5-480F-B541-457576EB57D0}"/>
    <cellStyle name="Normal 15 47" xfId="570" xr:uid="{54AB7088-57D7-4AD3-A729-06258A2C2874}"/>
    <cellStyle name="Normal 15 48" xfId="571" xr:uid="{6E7BA0C5-D940-4158-962B-8E26E9E26DE6}"/>
    <cellStyle name="Normal 15 49" xfId="572" xr:uid="{322A7D28-F6D3-425E-8ADD-1E951CAD805F}"/>
    <cellStyle name="Normal 15 5" xfId="573" xr:uid="{F21108FC-0C43-451F-AC44-1C5CB2C080B0}"/>
    <cellStyle name="Normal 15 50" xfId="574" xr:uid="{06D5E074-96FC-44B1-A498-FEAE4EC97080}"/>
    <cellStyle name="Normal 15 51" xfId="575" xr:uid="{2235B18B-C4E4-4137-842A-21EAA2D78E33}"/>
    <cellStyle name="Normal 15 52" xfId="576" xr:uid="{F10CA802-909B-4B22-AC46-16002C492DBE}"/>
    <cellStyle name="Normal 15 53" xfId="577" xr:uid="{97C3D97E-B3C8-4B66-B01C-73B2B9AE59EA}"/>
    <cellStyle name="Normal 15 54" xfId="578" xr:uid="{BF834875-CE98-48EA-912A-4D99F753AE57}"/>
    <cellStyle name="Normal 15 55" xfId="579" xr:uid="{9A7641EA-5A84-4532-A796-F96BFDD02189}"/>
    <cellStyle name="Normal 15 56" xfId="580" xr:uid="{13F931AD-7164-42E6-ADF4-01A3F9D91937}"/>
    <cellStyle name="Normal 15 57" xfId="581" xr:uid="{416AD165-1612-4055-A438-B98EBBE96428}"/>
    <cellStyle name="Normal 15 58" xfId="582" xr:uid="{69618922-F1FC-4A00-ABD0-B233C6C33164}"/>
    <cellStyle name="Normal 15 59" xfId="583" xr:uid="{45CB30BA-DCB1-4895-B004-0C0647341F9D}"/>
    <cellStyle name="Normal 15 6" xfId="584" xr:uid="{345B4C4F-F695-40BA-A00D-542EB0D7C93B}"/>
    <cellStyle name="Normal 15 60" xfId="585" xr:uid="{F507A6B5-AC79-41DD-BC6D-75CCF58E538E}"/>
    <cellStyle name="Normal 15 61" xfId="586" xr:uid="{9C3EE227-F5BD-4763-88FF-E5F8BD735590}"/>
    <cellStyle name="Normal 15 62" xfId="587" xr:uid="{45E44CFE-FE37-4144-95CE-B1FA4A35ABB9}"/>
    <cellStyle name="Normal 15 63" xfId="588" xr:uid="{02DCCF90-365C-4F06-9C58-18AC0F809D75}"/>
    <cellStyle name="Normal 15 64" xfId="589" xr:uid="{63873950-C9C0-48B3-8E05-427864843F88}"/>
    <cellStyle name="Normal 15 65" xfId="590" xr:uid="{43A72BAF-6EE2-4C89-A71D-97C06A2745D6}"/>
    <cellStyle name="Normal 15 66" xfId="591" xr:uid="{141FA4C0-F9C2-49C0-A4C7-23DACEAA0482}"/>
    <cellStyle name="Normal 15 67" xfId="592" xr:uid="{072ACCDD-9D2A-4527-82F8-516DE1909C5C}"/>
    <cellStyle name="Normal 15 68" xfId="593" xr:uid="{43FEC715-8ACB-4AF2-907E-E5C9965E0F41}"/>
    <cellStyle name="Normal 15 69" xfId="594" xr:uid="{76EA7E85-6289-47D3-A3C3-074B1AD677E9}"/>
    <cellStyle name="Normal 15 7" xfId="595" xr:uid="{44F5423C-6FC2-4C97-AEBA-FA2BA8629A7B}"/>
    <cellStyle name="Normal 15 70" xfId="596" xr:uid="{7ED6AFA4-F8CF-4B17-BC61-B670F5E5367D}"/>
    <cellStyle name="Normal 15 71" xfId="597" xr:uid="{813B1724-4D8E-4FBF-B925-9929D3A4CF04}"/>
    <cellStyle name="Normal 15 72" xfId="598" xr:uid="{F4874CA2-DAB7-49A5-A714-D775A51594C5}"/>
    <cellStyle name="Normal 15 8" xfId="599" xr:uid="{28A4DF74-9A93-4A7B-A637-DBFCCCE93882}"/>
    <cellStyle name="Normal 15 9" xfId="600" xr:uid="{2E9C05A5-4486-4A41-8139-8CA8D220A87C}"/>
    <cellStyle name="Normal 16" xfId="601" xr:uid="{772228A8-2EBA-4261-A2E4-FE8531B7A141}"/>
    <cellStyle name="Normal 16 10" xfId="602" xr:uid="{60A0376C-E500-4188-AC77-6F97B5E7E223}"/>
    <cellStyle name="Normal 16 11" xfId="603" xr:uid="{AACDAC8D-58B6-47FA-812F-D95A4DC368E8}"/>
    <cellStyle name="Normal 16 12" xfId="604" xr:uid="{DC296ED1-26F0-428A-A1E5-E85E092B9BDC}"/>
    <cellStyle name="Normal 16 13" xfId="605" xr:uid="{18167F78-E3D5-4999-918F-6156D086D15A}"/>
    <cellStyle name="Normal 16 14" xfId="606" xr:uid="{71B5A651-D808-4B18-A8CA-6D8793C23BDD}"/>
    <cellStyle name="Normal 16 15" xfId="607" xr:uid="{C1EBAA5E-4B29-463F-8A1B-2C058D6A9789}"/>
    <cellStyle name="Normal 16 16" xfId="608" xr:uid="{11421764-F708-431E-951D-29E408F946FC}"/>
    <cellStyle name="Normal 16 17" xfId="609" xr:uid="{3E00A54F-1A1A-474C-BC9E-6CFFA60BFB50}"/>
    <cellStyle name="Normal 16 18" xfId="610" xr:uid="{C13DEA7E-9142-4DDC-8957-38FBE59CAEEC}"/>
    <cellStyle name="Normal 16 19" xfId="611" xr:uid="{131B60A8-9ABD-444A-88D5-CFD6A957CE83}"/>
    <cellStyle name="Normal 16 2" xfId="612" xr:uid="{94F042AF-4319-4D31-A05A-8AA532959B8B}"/>
    <cellStyle name="Normal 16 20" xfId="613" xr:uid="{EABEA969-793C-472E-ABB1-C170B5142193}"/>
    <cellStyle name="Normal 16 21" xfId="614" xr:uid="{549D00F2-953B-48E4-9B50-B89E1DEF7286}"/>
    <cellStyle name="Normal 16 22" xfId="615" xr:uid="{8F0BAD7C-C228-40E8-8C08-97FA8491AA04}"/>
    <cellStyle name="Normal 16 23" xfId="616" xr:uid="{44AFCB1A-4B7E-4597-A49D-1E347A879E56}"/>
    <cellStyle name="Normal 16 24" xfId="617" xr:uid="{0C5045D2-0F18-45E6-97C4-B2191D651497}"/>
    <cellStyle name="Normal 16 25" xfId="618" xr:uid="{816CDE41-C0FF-4997-8BEB-67EBEAC87524}"/>
    <cellStyle name="Normal 16 26" xfId="619" xr:uid="{6CBB5E35-69F6-46EE-8C36-5193F0629DD3}"/>
    <cellStyle name="Normal 16 27" xfId="620" xr:uid="{89B3DE05-0958-4253-A15E-B123648DB73B}"/>
    <cellStyle name="Normal 16 28" xfId="621" xr:uid="{A3AF92E5-55EA-4F5A-8D15-E00852CA8F26}"/>
    <cellStyle name="Normal 16 29" xfId="622" xr:uid="{4623AF74-5CEB-481F-8D62-CB3C128EEE87}"/>
    <cellStyle name="Normal 16 3" xfId="623" xr:uid="{36D8917E-F58F-4A91-A883-7F8889F05D29}"/>
    <cellStyle name="Normal 16 30" xfId="624" xr:uid="{F9D522D8-466F-4E77-B565-1D8209BAABEA}"/>
    <cellStyle name="Normal 16 31" xfId="625" xr:uid="{79EE47E0-0581-49DD-AA98-23691AD0FCDF}"/>
    <cellStyle name="Normal 16 32" xfId="626" xr:uid="{43683AB5-1F43-4940-A9CF-1F70E9383678}"/>
    <cellStyle name="Normal 16 33" xfId="627" xr:uid="{CC60C4DA-B949-4F07-B96E-C13BDA135C5B}"/>
    <cellStyle name="Normal 16 34" xfId="628" xr:uid="{F905CA59-F266-4FAB-B9D1-62CE7EA05DD8}"/>
    <cellStyle name="Normal 16 35" xfId="629" xr:uid="{C0432456-7D6C-4D30-A3EF-8DA2C1971B67}"/>
    <cellStyle name="Normal 16 36" xfId="630" xr:uid="{0EEA41B6-3039-4AF8-B573-F7DC6483CE3A}"/>
    <cellStyle name="Normal 16 37" xfId="631" xr:uid="{1267BD83-65ED-46D5-9CDA-32B1E38AF5A1}"/>
    <cellStyle name="Normal 16 38" xfId="632" xr:uid="{30494676-8C09-4355-B29F-07B9B8CA1EB9}"/>
    <cellStyle name="Normal 16 39" xfId="633" xr:uid="{87849BDB-1991-49B6-9175-2BEBE02C09A2}"/>
    <cellStyle name="Normal 16 4" xfId="634" xr:uid="{F2C38CFB-4CBB-47DA-8F95-087AC2752BE2}"/>
    <cellStyle name="Normal 16 40" xfId="635" xr:uid="{4BBF8638-A5A4-4562-870D-1A3F7358D0F2}"/>
    <cellStyle name="Normal 16 41" xfId="636" xr:uid="{E9572CDC-8DA7-49B7-975F-11F39AF9212F}"/>
    <cellStyle name="Normal 16 42" xfId="637" xr:uid="{B4AA6A9F-3F10-4635-8690-8B3AE5EFF260}"/>
    <cellStyle name="Normal 16 43" xfId="638" xr:uid="{B9CFE6E0-A5FF-4111-8F39-67AB7A79BE51}"/>
    <cellStyle name="Normal 16 44" xfId="639" xr:uid="{2291894B-E7E4-4631-BE22-DA67BF3327D4}"/>
    <cellStyle name="Normal 16 45" xfId="640" xr:uid="{052A01D8-CC47-402A-AEEF-2022F2965A89}"/>
    <cellStyle name="Normal 16 46" xfId="641" xr:uid="{840D90D2-1D9B-4F05-B524-9E229B6330CB}"/>
    <cellStyle name="Normal 16 47" xfId="642" xr:uid="{D7A09A3A-1B75-4F2A-9086-E9178DA4F5C8}"/>
    <cellStyle name="Normal 16 48" xfId="643" xr:uid="{967CC3A8-9E69-4BFB-BD97-2CEF0D2AA6A1}"/>
    <cellStyle name="Normal 16 49" xfId="644" xr:uid="{9EDEDE8D-22AB-4F50-BA5F-AA387B1D0964}"/>
    <cellStyle name="Normal 16 5" xfId="645" xr:uid="{54D7699E-A777-418A-AFB3-294B686C7EC9}"/>
    <cellStyle name="Normal 16 50" xfId="646" xr:uid="{4404C242-BE03-4031-AA52-0DF799446ECD}"/>
    <cellStyle name="Normal 16 51" xfId="647" xr:uid="{89183890-016C-4FE1-A3A2-CD2875DAEAA6}"/>
    <cellStyle name="Normal 16 52" xfId="648" xr:uid="{E4512439-7F33-43B2-8175-693487B7ADFA}"/>
    <cellStyle name="Normal 16 53" xfId="649" xr:uid="{B6D77187-5D2B-4953-B31D-E44E25621E1A}"/>
    <cellStyle name="Normal 16 54" xfId="650" xr:uid="{252DBF4A-DCD2-4D87-A7ED-FAA59CA2BE46}"/>
    <cellStyle name="Normal 16 55" xfId="651" xr:uid="{39370F98-24AA-4447-9B6D-A21548636489}"/>
    <cellStyle name="Normal 16 56" xfId="652" xr:uid="{04A550C9-7B2B-4CE8-8402-921244F0CD93}"/>
    <cellStyle name="Normal 16 57" xfId="653" xr:uid="{54715AB0-8F2A-4E76-9166-A4CE22B4901C}"/>
    <cellStyle name="Normal 16 58" xfId="654" xr:uid="{3BD34F0B-3620-4AF7-ABA8-EA82DEEF6513}"/>
    <cellStyle name="Normal 16 59" xfId="655" xr:uid="{11E82D47-5A9E-4581-A41E-7ADCAFECD76B}"/>
    <cellStyle name="Normal 16 6" xfId="656" xr:uid="{1A108D77-F553-41A4-8FB7-F4DF1118CBEF}"/>
    <cellStyle name="Normal 16 60" xfId="657" xr:uid="{F7CCB9F6-E5F3-49D7-AE8B-49CFCAD30ED0}"/>
    <cellStyle name="Normal 16 61" xfId="658" xr:uid="{C033BB7A-7E62-47C9-95DC-C0DCF6CC8D4A}"/>
    <cellStyle name="Normal 16 62" xfId="659" xr:uid="{2D50930D-5948-4501-98B6-5ED9CCBA2EC2}"/>
    <cellStyle name="Normal 16 63" xfId="660" xr:uid="{CE2A312F-9262-4739-9520-56C0E5044FFB}"/>
    <cellStyle name="Normal 16 64" xfId="661" xr:uid="{4D3E1E50-03C4-4164-B6DB-61A703EAA75A}"/>
    <cellStyle name="Normal 16 65" xfId="662" xr:uid="{20572DCA-F537-4763-BCC9-F29F3978C226}"/>
    <cellStyle name="Normal 16 66" xfId="663" xr:uid="{D63EBC29-8EA8-40DA-A85E-01C818EE0F8F}"/>
    <cellStyle name="Normal 16 67" xfId="664" xr:uid="{F5F67E8A-3455-446C-B47E-6DD2F64DDD33}"/>
    <cellStyle name="Normal 16 68" xfId="665" xr:uid="{1DC8A994-63D4-47BF-A6EB-991B62BAE602}"/>
    <cellStyle name="Normal 16 69" xfId="666" xr:uid="{D765519C-186C-4DF7-A15E-94FEAFFA8CFD}"/>
    <cellStyle name="Normal 16 7" xfId="667" xr:uid="{065279F5-0D5B-45D9-B89F-5DBD708F5B57}"/>
    <cellStyle name="Normal 16 70" xfId="668" xr:uid="{5383877F-95EE-484B-BA05-10A26FF99FCF}"/>
    <cellStyle name="Normal 16 71" xfId="669" xr:uid="{23F5B6FC-5E1E-46A9-8CAF-931BC0AAD2C2}"/>
    <cellStyle name="Normal 16 72" xfId="670" xr:uid="{7330F2F5-EC69-4A05-AFF9-55275DD1E375}"/>
    <cellStyle name="Normal 16 8" xfId="671" xr:uid="{DB4BCF91-005C-44E0-B25A-4E4AE5854538}"/>
    <cellStyle name="Normal 16 9" xfId="672" xr:uid="{D91D24A9-E60D-4838-A874-6398F548B856}"/>
    <cellStyle name="Normal 17" xfId="673" xr:uid="{59D4BFBD-50E1-4F66-9E6C-4CDD4277EEDB}"/>
    <cellStyle name="Normal 17 10" xfId="674" xr:uid="{9623084A-6C4B-43FA-BFCE-17C03ED89854}"/>
    <cellStyle name="Normal 17 11" xfId="675" xr:uid="{680274E7-47F8-4071-BC09-DF634A605725}"/>
    <cellStyle name="Normal 17 12" xfId="676" xr:uid="{1D7C4CED-82EC-4334-97CB-1ACDE227D482}"/>
    <cellStyle name="Normal 17 13" xfId="677" xr:uid="{141BD2BC-0C95-4DE8-AE83-B5413E6EDCE5}"/>
    <cellStyle name="Normal 17 14" xfId="678" xr:uid="{29067E3B-C750-4D66-8D7C-496F0DCBB83B}"/>
    <cellStyle name="Normal 17 15" xfId="679" xr:uid="{BDACBF49-57FD-49CB-80B7-7759E86F3364}"/>
    <cellStyle name="Normal 17 16" xfId="680" xr:uid="{5A9B1447-C07A-43C7-9370-695AE3AC693A}"/>
    <cellStyle name="Normal 17 17" xfId="681" xr:uid="{DADCBCCB-9FA3-41E3-9AF0-CBE2EA64E74E}"/>
    <cellStyle name="Normal 17 18" xfId="682" xr:uid="{99F68486-644E-4FE4-A3C8-775C25EE0A13}"/>
    <cellStyle name="Normal 17 19" xfId="683" xr:uid="{C77EBBE9-DD5D-48FE-9112-7DDA0B62A0B0}"/>
    <cellStyle name="Normal 17 2" xfId="684" xr:uid="{0D87DC0C-0C6C-4BAD-8263-16AF8438856A}"/>
    <cellStyle name="Normal 17 20" xfId="685" xr:uid="{DEB5141E-258E-4FE9-AEDB-ADB6484E33E4}"/>
    <cellStyle name="Normal 17 21" xfId="686" xr:uid="{C424067C-63EB-4561-9283-6DBFDF11324F}"/>
    <cellStyle name="Normal 17 22" xfId="687" xr:uid="{2D5FBF48-54A3-4B8E-B59B-ED824C96E544}"/>
    <cellStyle name="Normal 17 23" xfId="688" xr:uid="{EB31E147-B470-4155-BBF5-B8523ECEE84F}"/>
    <cellStyle name="Normal 17 24" xfId="689" xr:uid="{5D633DAA-001A-444A-B807-B36DF50D35C4}"/>
    <cellStyle name="Normal 17 25" xfId="690" xr:uid="{9DD89CD5-2137-4CAC-A946-2F59EA617DBC}"/>
    <cellStyle name="Normal 17 26" xfId="691" xr:uid="{0E875982-D31A-4DEF-A3A4-92D5C3A24372}"/>
    <cellStyle name="Normal 17 27" xfId="692" xr:uid="{81612EAD-2DDD-4B42-91D2-DA10D29E7B07}"/>
    <cellStyle name="Normal 17 28" xfId="693" xr:uid="{83D08A6E-7575-4318-A6F9-9AF0123B23BD}"/>
    <cellStyle name="Normal 17 29" xfId="694" xr:uid="{01E0ACC7-F495-4867-9B28-ADCF64684528}"/>
    <cellStyle name="Normal 17 3" xfId="695" xr:uid="{3E4A4447-B1A4-4875-8B51-2B0228B71BEB}"/>
    <cellStyle name="Normal 17 30" xfId="696" xr:uid="{F50A5F78-939A-4691-B547-2606651B04C0}"/>
    <cellStyle name="Normal 17 31" xfId="697" xr:uid="{06064570-0632-4D36-92CC-FD6ADB17A8B6}"/>
    <cellStyle name="Normal 17 32" xfId="698" xr:uid="{7649A705-E3A8-4EA2-8CD1-2E5E3B6A7D31}"/>
    <cellStyle name="Normal 17 33" xfId="699" xr:uid="{EA579235-E15C-4856-B779-47D2A896D864}"/>
    <cellStyle name="Normal 17 34" xfId="700" xr:uid="{A7FC8576-F15B-4001-91D2-DC5D1B28B176}"/>
    <cellStyle name="Normal 17 35" xfId="701" xr:uid="{B4989AF3-1B1A-4374-A16E-C7FDF75A6C82}"/>
    <cellStyle name="Normal 17 36" xfId="702" xr:uid="{503C4902-22C8-4254-98BC-49B79978EC5E}"/>
    <cellStyle name="Normal 17 37" xfId="703" xr:uid="{8381993B-3E74-4953-BD81-872E3DC68191}"/>
    <cellStyle name="Normal 17 38" xfId="704" xr:uid="{042D9AF4-7A19-4B87-AEF4-E5F6302BAF0A}"/>
    <cellStyle name="Normal 17 39" xfId="705" xr:uid="{87DFBD2C-F94D-46D1-8593-CD51FDCA329A}"/>
    <cellStyle name="Normal 17 4" xfId="706" xr:uid="{08517928-F76E-4151-9B8D-F294EBE2DD92}"/>
    <cellStyle name="Normal 17 40" xfId="707" xr:uid="{281F915A-BA77-46A7-AA8F-CCE833112F76}"/>
    <cellStyle name="Normal 17 41" xfId="708" xr:uid="{4ED325F5-422B-4CC0-95A7-CE1D50C23440}"/>
    <cellStyle name="Normal 17 42" xfId="709" xr:uid="{89C839F2-D08F-416F-87FA-509622917E6F}"/>
    <cellStyle name="Normal 17 43" xfId="710" xr:uid="{22799DA1-A613-4D9D-9F17-849FE14E49E8}"/>
    <cellStyle name="Normal 17 44" xfId="711" xr:uid="{FE44A1FB-E31B-4460-8AE1-6C4250D68F7F}"/>
    <cellStyle name="Normal 17 45" xfId="712" xr:uid="{B3C5CA95-8F3F-4CFD-83CB-CA3EFFADCE2D}"/>
    <cellStyle name="Normal 17 46" xfId="713" xr:uid="{1D58063F-8EFC-4809-AC32-9ABCB63B62E2}"/>
    <cellStyle name="Normal 17 47" xfId="714" xr:uid="{31EC630B-4ACD-49A7-B94C-47AFFCAFC52A}"/>
    <cellStyle name="Normal 17 48" xfId="715" xr:uid="{09B2BA09-C1C3-48AB-BE3B-5D857BF29380}"/>
    <cellStyle name="Normal 17 49" xfId="716" xr:uid="{984181EE-5279-45FD-A652-5E191EB5690D}"/>
    <cellStyle name="Normal 17 5" xfId="717" xr:uid="{58D35DA6-5F0F-4DE7-98F3-1547A04726D0}"/>
    <cellStyle name="Normal 17 50" xfId="718" xr:uid="{C4C0C06C-219B-4D08-B24D-E99CDDBEBA69}"/>
    <cellStyle name="Normal 17 51" xfId="719" xr:uid="{333AED8B-846D-4FC6-B460-B3DC1BA96E0C}"/>
    <cellStyle name="Normal 17 52" xfId="720" xr:uid="{802A7771-A138-4CCB-8931-6FC875A0DB60}"/>
    <cellStyle name="Normal 17 53" xfId="721" xr:uid="{B9874F44-9BFF-40C1-A9D8-9BB61B270DC4}"/>
    <cellStyle name="Normal 17 54" xfId="722" xr:uid="{CCC5DA56-5D31-4C86-81CA-905C7A716646}"/>
    <cellStyle name="Normal 17 55" xfId="723" xr:uid="{D4442BB6-3797-44E6-88CC-1689A70F4C51}"/>
    <cellStyle name="Normal 17 56" xfId="724" xr:uid="{C8A2E8A5-E964-4A6E-8910-A3D6DFD60176}"/>
    <cellStyle name="Normal 17 57" xfId="725" xr:uid="{1ACFEEE1-544B-4203-9AD3-A38D20A560A9}"/>
    <cellStyle name="Normal 17 58" xfId="726" xr:uid="{1B7AF9FC-4168-4E22-B207-4F46FC47FBC5}"/>
    <cellStyle name="Normal 17 59" xfId="727" xr:uid="{B017E404-DB81-467B-823E-36631FF2A9CF}"/>
    <cellStyle name="Normal 17 6" xfId="728" xr:uid="{263EFAD2-4428-4173-B506-8850D650191C}"/>
    <cellStyle name="Normal 17 60" xfId="729" xr:uid="{6AE9E0A2-A8A9-4494-B6AD-8ECF797CA064}"/>
    <cellStyle name="Normal 17 61" xfId="730" xr:uid="{3E1906C8-133C-45D3-8B15-F52F4835E16C}"/>
    <cellStyle name="Normal 17 62" xfId="731" xr:uid="{6403F6D0-341B-4E47-B944-5765685087D4}"/>
    <cellStyle name="Normal 17 63" xfId="732" xr:uid="{76A31188-6B54-4E62-B5ED-EDB052506AD1}"/>
    <cellStyle name="Normal 17 64" xfId="733" xr:uid="{CD0D939D-6317-4787-B0EF-2893C1AC0B74}"/>
    <cellStyle name="Normal 17 65" xfId="734" xr:uid="{A5CB77EB-8F1C-4203-8B65-9BD3C377817A}"/>
    <cellStyle name="Normal 17 66" xfId="735" xr:uid="{268F923F-C3C0-4F79-8AB1-9E82B776A405}"/>
    <cellStyle name="Normal 17 67" xfId="736" xr:uid="{3534EA83-94B0-49B2-838E-575606F63B90}"/>
    <cellStyle name="Normal 17 68" xfId="737" xr:uid="{204046FA-3C81-4949-9929-DEFB7BD7EFE5}"/>
    <cellStyle name="Normal 17 69" xfId="738" xr:uid="{5AC22BBD-E3C3-41E8-98AB-759FA0EB5A02}"/>
    <cellStyle name="Normal 17 7" xfId="739" xr:uid="{01B5835D-A4A6-4DD9-9909-154217C1E0AA}"/>
    <cellStyle name="Normal 17 70" xfId="740" xr:uid="{6A0C4D42-B5A3-4B25-B31D-0BA4791734FC}"/>
    <cellStyle name="Normal 17 71" xfId="741" xr:uid="{2E4F69F4-DD79-4A6E-956F-8F5292C64784}"/>
    <cellStyle name="Normal 17 72" xfId="742" xr:uid="{EBB3BFFC-497E-4139-9B87-32CD1B7DC58D}"/>
    <cellStyle name="Normal 17 8" xfId="743" xr:uid="{50271744-7122-4230-9520-907FD4A69007}"/>
    <cellStyle name="Normal 17 9" xfId="744" xr:uid="{C34042B7-FD02-40A1-A457-F81612D4B662}"/>
    <cellStyle name="Normal 18" xfId="745" xr:uid="{5F5ADD83-8B0C-4EEF-842B-DFE77BC08471}"/>
    <cellStyle name="Normal 18 10" xfId="746" xr:uid="{5B025882-155E-4708-98D1-D898F0433F45}"/>
    <cellStyle name="Normal 18 11" xfId="747" xr:uid="{EC6ED180-E7F2-41B0-B2DD-3F1E94641932}"/>
    <cellStyle name="Normal 18 12" xfId="748" xr:uid="{0C3D729C-0BEC-48BA-BCF9-39B1561C58E5}"/>
    <cellStyle name="Normal 18 13" xfId="749" xr:uid="{D705AF34-5BFB-44DE-B2A8-3551365B0FAA}"/>
    <cellStyle name="Normal 18 14" xfId="750" xr:uid="{4C90B669-B3D2-47E5-8F7D-D1BA7647256F}"/>
    <cellStyle name="Normal 18 15" xfId="751" xr:uid="{D505EB33-999A-474E-8D30-1BA40F533CC8}"/>
    <cellStyle name="Normal 18 16" xfId="752" xr:uid="{ACEC5280-21DE-45A7-93BF-DDDFE67C08AA}"/>
    <cellStyle name="Normal 18 17" xfId="753" xr:uid="{93F46932-5FB9-4F7B-9B39-8FE59454224F}"/>
    <cellStyle name="Normal 18 18" xfId="754" xr:uid="{D02AA43E-A144-4188-A9F4-C735068BB9BA}"/>
    <cellStyle name="Normal 18 19" xfId="755" xr:uid="{9918141C-219A-4836-823B-094DF1AF5BA3}"/>
    <cellStyle name="Normal 18 2" xfId="756" xr:uid="{331ADF76-B6FC-43DF-8C70-A5343594CCF8}"/>
    <cellStyle name="Normal 18 20" xfId="757" xr:uid="{19B01649-E645-408F-97A0-76AE16319820}"/>
    <cellStyle name="Normal 18 21" xfId="758" xr:uid="{3BDE1087-8EEB-4CC3-BA79-5F84469DA36F}"/>
    <cellStyle name="Normal 18 22" xfId="759" xr:uid="{3FCA0428-E95E-4D95-9D47-AB2A9784B9CC}"/>
    <cellStyle name="Normal 18 23" xfId="760" xr:uid="{850CE795-A0F4-4DC7-9912-600680BEF5D4}"/>
    <cellStyle name="Normal 18 24" xfId="761" xr:uid="{8C032603-ADCC-4042-8D62-A368438D5B86}"/>
    <cellStyle name="Normal 18 25" xfId="762" xr:uid="{1B5E182A-6727-44A3-8E4F-30A0E791DD34}"/>
    <cellStyle name="Normal 18 26" xfId="763" xr:uid="{191141AB-016F-4F34-8FFE-E6F40375FFA9}"/>
    <cellStyle name="Normal 18 27" xfId="764" xr:uid="{AA5371B2-BB47-42F9-865F-89A56C1FAA9B}"/>
    <cellStyle name="Normal 18 28" xfId="765" xr:uid="{DA1FC7AD-333E-4464-960F-28FAF2815D75}"/>
    <cellStyle name="Normal 18 29" xfId="766" xr:uid="{B71FE071-8B43-4CAE-B3ED-DE2BE3B51814}"/>
    <cellStyle name="Normal 18 3" xfId="767" xr:uid="{76FD6E10-05BA-40D5-AB01-F764948F578A}"/>
    <cellStyle name="Normal 18 30" xfId="768" xr:uid="{ACBE6D4F-419F-44B8-8251-C8E1D3C22DAC}"/>
    <cellStyle name="Normal 18 31" xfId="769" xr:uid="{1EFC0C41-E6FC-4906-80DA-9C36B59FC586}"/>
    <cellStyle name="Normal 18 32" xfId="770" xr:uid="{AD5CB725-79FC-44E3-BE21-ED85C76C4BF3}"/>
    <cellStyle name="Normal 18 33" xfId="771" xr:uid="{D3E04DC9-A857-4B29-A2C2-60BF2947F8C2}"/>
    <cellStyle name="Normal 18 34" xfId="772" xr:uid="{10FA26F1-6BF0-4B3A-8061-68D470FEB689}"/>
    <cellStyle name="Normal 18 35" xfId="773" xr:uid="{76AE451B-FE11-4F98-A493-54462DD0102F}"/>
    <cellStyle name="Normal 18 36" xfId="774" xr:uid="{53F5A278-21A3-4F0A-BB8C-D344FDA0962B}"/>
    <cellStyle name="Normal 18 37" xfId="775" xr:uid="{4BEEFAC8-49C7-45D6-A015-E502EC8C47B9}"/>
    <cellStyle name="Normal 18 38" xfId="776" xr:uid="{4C7834D9-FFB5-406E-8509-FB5D276F7D70}"/>
    <cellStyle name="Normal 18 39" xfId="777" xr:uid="{2D9B4763-FB15-4764-950B-C886D06D6DBA}"/>
    <cellStyle name="Normal 18 4" xfId="778" xr:uid="{2D7229BD-AAAB-4DF6-BE7F-AC73DF62E9FD}"/>
    <cellStyle name="Normal 18 40" xfId="779" xr:uid="{390B7CFE-8CE1-4666-9FA4-93D595E41EE8}"/>
    <cellStyle name="Normal 18 41" xfId="780" xr:uid="{033CB6E3-4265-48B5-9EB0-774995C1CA93}"/>
    <cellStyle name="Normal 18 42" xfId="781" xr:uid="{1B94E4E6-C966-4118-A750-37AD54514EA0}"/>
    <cellStyle name="Normal 18 43" xfId="782" xr:uid="{F2E979AE-4CCC-4342-BE55-1E476BB48E71}"/>
    <cellStyle name="Normal 18 44" xfId="783" xr:uid="{EABB9B14-886B-4F91-8CD5-C2E573C5E92F}"/>
    <cellStyle name="Normal 18 45" xfId="784" xr:uid="{1F223C52-3D3F-4AC9-A1A6-A54DC3A8D546}"/>
    <cellStyle name="Normal 18 46" xfId="785" xr:uid="{3C5D8447-F0F2-4BBA-8A19-C47D6AA66375}"/>
    <cellStyle name="Normal 18 47" xfId="786" xr:uid="{7DED7F7E-44D3-413A-905F-448601926D8A}"/>
    <cellStyle name="Normal 18 48" xfId="787" xr:uid="{4A5FF80C-D898-47E5-8416-DD268B6B609C}"/>
    <cellStyle name="Normal 18 49" xfId="788" xr:uid="{FBE146D3-077D-438B-8CA8-C591A2F291DE}"/>
    <cellStyle name="Normal 18 5" xfId="789" xr:uid="{42C66681-243C-4C14-8F8B-32C93A5CDC07}"/>
    <cellStyle name="Normal 18 50" xfId="790" xr:uid="{99FDEA9A-3C37-4C4A-AF85-2ACE53CE4394}"/>
    <cellStyle name="Normal 18 51" xfId="791" xr:uid="{979E6C96-ABBE-44B3-98DE-4E1C2D46275E}"/>
    <cellStyle name="Normal 18 52" xfId="792" xr:uid="{69ECCF7A-906A-4B1D-B5F5-26ACF97AC423}"/>
    <cellStyle name="Normal 18 53" xfId="793" xr:uid="{9A199755-1B6F-4D55-B4F9-F7D01FB0C965}"/>
    <cellStyle name="Normal 18 54" xfId="794" xr:uid="{9C1F9D33-13B3-4D71-B935-129F0FD256CB}"/>
    <cellStyle name="Normal 18 55" xfId="795" xr:uid="{75B1B89F-3CB5-41D2-9110-7529E4FA1EE5}"/>
    <cellStyle name="Normal 18 56" xfId="796" xr:uid="{1D7663FE-E528-4388-9DDC-57901B7C62E9}"/>
    <cellStyle name="Normal 18 57" xfId="797" xr:uid="{EAC907D0-47AA-4799-9B77-3CF9C1C26EB5}"/>
    <cellStyle name="Normal 18 58" xfId="798" xr:uid="{76CE2A43-888B-4B7D-AE4F-FD8DF2F261C2}"/>
    <cellStyle name="Normal 18 59" xfId="799" xr:uid="{744E299B-2F13-4748-B37F-450AF6D8F112}"/>
    <cellStyle name="Normal 18 6" xfId="800" xr:uid="{CD733F78-7F2B-49D1-91E8-6A2176E8767E}"/>
    <cellStyle name="Normal 18 60" xfId="801" xr:uid="{FAFF0DA6-DAB3-48A5-9F93-20F2C1997EF4}"/>
    <cellStyle name="Normal 18 61" xfId="802" xr:uid="{0703CE71-C9D4-49E6-B4B5-CEC179677F35}"/>
    <cellStyle name="Normal 18 62" xfId="803" xr:uid="{1311E453-EC9E-41DE-87EA-99EA623F44BD}"/>
    <cellStyle name="Normal 18 63" xfId="804" xr:uid="{38EE20D0-39A7-413A-9C59-AB875DE5F1C2}"/>
    <cellStyle name="Normal 18 64" xfId="805" xr:uid="{6AA1A45B-AF62-4847-8A40-9F764086C412}"/>
    <cellStyle name="Normal 18 65" xfId="806" xr:uid="{098F5D34-A3E7-4A3D-BBA2-9CCBD9F68BDF}"/>
    <cellStyle name="Normal 18 66" xfId="807" xr:uid="{EAA4483C-23EC-4D31-BB94-450EE7F2DA4B}"/>
    <cellStyle name="Normal 18 67" xfId="808" xr:uid="{F5078168-FCD0-4031-BE3B-C92F6F58334C}"/>
    <cellStyle name="Normal 18 68" xfId="809" xr:uid="{A94B793E-B005-4057-8156-D703B6BDE063}"/>
    <cellStyle name="Normal 18 69" xfId="810" xr:uid="{532996D5-B309-4FC6-8386-AF7B224ECCAE}"/>
    <cellStyle name="Normal 18 7" xfId="811" xr:uid="{97AD7685-21CD-4798-9EA5-889485F1AC99}"/>
    <cellStyle name="Normal 18 70" xfId="812" xr:uid="{BAB4A069-2D3D-406B-8999-E10077C22987}"/>
    <cellStyle name="Normal 18 71" xfId="813" xr:uid="{DDAB40EE-4F06-4DF6-A0DD-CA58A6976B4E}"/>
    <cellStyle name="Normal 18 72" xfId="814" xr:uid="{CD81C04B-EAA9-4F45-A0BF-6939CA0A7F51}"/>
    <cellStyle name="Normal 18 8" xfId="815" xr:uid="{A797025F-4ED8-4AFB-B759-3DB315658B6B}"/>
    <cellStyle name="Normal 18 9" xfId="816" xr:uid="{85765327-2CED-4B6D-8354-FC46627BF061}"/>
    <cellStyle name="Normal 19" xfId="817" xr:uid="{1665EB54-7A41-405C-A94F-E58DC21DDA2D}"/>
    <cellStyle name="Normal 19 10" xfId="818" xr:uid="{BA794612-E1A3-4200-B783-7324038CE21A}"/>
    <cellStyle name="Normal 19 11" xfId="819" xr:uid="{9CDDA3E4-EE58-4BD0-AB6F-5D9124247560}"/>
    <cellStyle name="Normal 19 12" xfId="820" xr:uid="{3A4096C2-323A-48C3-9A01-7DD39D6AC60E}"/>
    <cellStyle name="Normal 19 13" xfId="821" xr:uid="{82761B02-CB69-42E7-B2B4-A38711B021D1}"/>
    <cellStyle name="Normal 19 14" xfId="822" xr:uid="{1548A5ED-6A7E-48AB-BEDD-C2761A2F3679}"/>
    <cellStyle name="Normal 19 15" xfId="823" xr:uid="{F015A75D-619B-42D0-B20C-C6F2AEABAAD0}"/>
    <cellStyle name="Normal 19 16" xfId="824" xr:uid="{1533BA03-D461-4DFB-B6C4-D01B8025FAF5}"/>
    <cellStyle name="Normal 19 17" xfId="825" xr:uid="{01915071-2B6C-4F55-B2D2-FC83658432C0}"/>
    <cellStyle name="Normal 19 18" xfId="826" xr:uid="{2AFF209E-C26B-40D8-BE58-B2C4DA7DB256}"/>
    <cellStyle name="Normal 19 19" xfId="827" xr:uid="{9BC086F6-ECDA-467C-89A5-2147B35ED53F}"/>
    <cellStyle name="Normal 19 2" xfId="828" xr:uid="{13DCE826-774A-49C8-BB99-76E7FF2E6718}"/>
    <cellStyle name="Normal 19 20" xfId="829" xr:uid="{A5A4F289-91E8-45F6-8E45-4D560F1C0228}"/>
    <cellStyle name="Normal 19 21" xfId="830" xr:uid="{1897557E-B4F5-4AC9-90E5-AD83EFE892BB}"/>
    <cellStyle name="Normal 19 22" xfId="831" xr:uid="{D33B1DA6-4045-429D-BB68-C50BB5C50112}"/>
    <cellStyle name="Normal 19 23" xfId="832" xr:uid="{6E5FE71E-7D30-43E5-863D-59788BCE0D4C}"/>
    <cellStyle name="Normal 19 24" xfId="833" xr:uid="{FC14AF72-8A02-4DB2-8382-27DC71233269}"/>
    <cellStyle name="Normal 19 25" xfId="834" xr:uid="{ABDB1D09-C321-4807-9A0E-EF77ADBDB28E}"/>
    <cellStyle name="Normal 19 26" xfId="835" xr:uid="{95921985-ABFB-42EE-976E-DC90D3B0FEAE}"/>
    <cellStyle name="Normal 19 27" xfId="836" xr:uid="{41C013F6-D042-4640-9191-BB13E078B7BE}"/>
    <cellStyle name="Normal 19 28" xfId="837" xr:uid="{540882EF-33DB-47CE-B050-A977627EC20C}"/>
    <cellStyle name="Normal 19 29" xfId="838" xr:uid="{D6E8EB2A-A3D2-4C1A-A7E2-DE47BAFF9946}"/>
    <cellStyle name="Normal 19 3" xfId="839" xr:uid="{618AA687-345B-471E-9972-4A7954AFA7F8}"/>
    <cellStyle name="Normal 19 30" xfId="840" xr:uid="{2689CA15-5D3E-458B-8FD5-DA36114E185B}"/>
    <cellStyle name="Normal 19 31" xfId="841" xr:uid="{98A74631-5AB8-48A8-8853-9E8448F982E4}"/>
    <cellStyle name="Normal 19 32" xfId="842" xr:uid="{223702A4-B319-40D2-8FFD-8CC61043C2F7}"/>
    <cellStyle name="Normal 19 33" xfId="843" xr:uid="{7B8231A3-9A12-4D21-A7ED-C71F74CEF073}"/>
    <cellStyle name="Normal 19 34" xfId="844" xr:uid="{7A284851-5B7D-4EFE-A5F5-5198B9F4AE69}"/>
    <cellStyle name="Normal 19 35" xfId="845" xr:uid="{851BF669-4606-47FA-9F43-0FD5D2BEB578}"/>
    <cellStyle name="Normal 19 36" xfId="846" xr:uid="{12C0ACEF-DF81-495F-82B2-1740ABEF65D4}"/>
    <cellStyle name="Normal 19 37" xfId="847" xr:uid="{ACFD451B-72CD-4879-B96C-195241FB519F}"/>
    <cellStyle name="Normal 19 38" xfId="848" xr:uid="{EC6E047A-DC9E-4DEB-83B2-C8F0F6394056}"/>
    <cellStyle name="Normal 19 39" xfId="849" xr:uid="{157F3BA0-3540-461B-B94B-D357CA476F4D}"/>
    <cellStyle name="Normal 19 4" xfId="850" xr:uid="{A5F6E01F-683D-4D79-81FB-4ACD707839F6}"/>
    <cellStyle name="Normal 19 40" xfId="851" xr:uid="{72C87BBD-DF72-4AF9-94BE-0F0B3088866B}"/>
    <cellStyle name="Normal 19 41" xfId="852" xr:uid="{F140CCE7-BC54-4EB8-9A6C-C49105D28372}"/>
    <cellStyle name="Normal 19 42" xfId="853" xr:uid="{A2AC2A4F-7282-47F2-805D-6880F3DF26EE}"/>
    <cellStyle name="Normal 19 43" xfId="854" xr:uid="{E74C4786-B0B9-4B1C-9E93-D796755CA685}"/>
    <cellStyle name="Normal 19 44" xfId="855" xr:uid="{10381E5E-DF59-4FEF-BDFD-75803D8C4D7B}"/>
    <cellStyle name="Normal 19 45" xfId="856" xr:uid="{CE4F79D7-7EBF-48BC-BDD1-D5C28A9200DE}"/>
    <cellStyle name="Normal 19 46" xfId="857" xr:uid="{CAE10522-EC74-47C9-9A5A-E8036F731ABE}"/>
    <cellStyle name="Normal 19 47" xfId="858" xr:uid="{7D6DD0DF-B50F-4257-90CC-49309422DB12}"/>
    <cellStyle name="Normal 19 48" xfId="859" xr:uid="{A0384A67-C500-470F-BF2B-14D351E51A12}"/>
    <cellStyle name="Normal 19 49" xfId="860" xr:uid="{848BB12F-2B94-4930-8A82-497512B78DBB}"/>
    <cellStyle name="Normal 19 5" xfId="861" xr:uid="{B91F697B-04CE-459F-8DBF-9A2B3D107394}"/>
    <cellStyle name="Normal 19 50" xfId="862" xr:uid="{CE7B47BA-33A5-425F-8239-1C490AEDDBAD}"/>
    <cellStyle name="Normal 19 51" xfId="863" xr:uid="{CBA7F591-8C5C-43D9-9611-BA531A053D0F}"/>
    <cellStyle name="Normal 19 52" xfId="864" xr:uid="{619F638F-1228-4B6D-86EE-51BC52626E4C}"/>
    <cellStyle name="Normal 19 53" xfId="865" xr:uid="{0AC5B2BC-706B-4BFD-B8B4-26D8451097F4}"/>
    <cellStyle name="Normal 19 54" xfId="866" xr:uid="{4793523D-1D28-46E8-908C-1E102F25D669}"/>
    <cellStyle name="Normal 19 55" xfId="867" xr:uid="{C6D96696-CFBA-42C4-8991-22594BBAF282}"/>
    <cellStyle name="Normal 19 56" xfId="868" xr:uid="{6F654EE8-19F1-48D7-A949-53E24D70F033}"/>
    <cellStyle name="Normal 19 57" xfId="869" xr:uid="{2C16B618-93E4-466D-92A4-954403F08266}"/>
    <cellStyle name="Normal 19 58" xfId="870" xr:uid="{24535B81-66F2-4258-8FD4-FEB42DB0145A}"/>
    <cellStyle name="Normal 19 59" xfId="871" xr:uid="{E78D307D-28BE-46EE-93F1-1BF0B644029E}"/>
    <cellStyle name="Normal 19 6" xfId="872" xr:uid="{D80B8001-2039-4F32-AD68-CC4AF6950991}"/>
    <cellStyle name="Normal 19 60" xfId="873" xr:uid="{FF187512-1450-4AB7-9DC6-061BF25CCBA4}"/>
    <cellStyle name="Normal 19 61" xfId="874" xr:uid="{BBC0C240-D3F7-4657-A224-787239EC4F44}"/>
    <cellStyle name="Normal 19 62" xfId="875" xr:uid="{2A34C496-437F-4EDD-A228-6B4880CCB647}"/>
    <cellStyle name="Normal 19 63" xfId="876" xr:uid="{D08B326F-AC81-463B-BAF2-4EBA88131CF5}"/>
    <cellStyle name="Normal 19 64" xfId="877" xr:uid="{E6D1B7DD-8C36-453B-8F70-206955B24306}"/>
    <cellStyle name="Normal 19 65" xfId="878" xr:uid="{BAFEBF10-052A-4E8A-999F-EB19A19F3350}"/>
    <cellStyle name="Normal 19 66" xfId="879" xr:uid="{C25CF8FE-F1CE-4139-AA97-8B9691424098}"/>
    <cellStyle name="Normal 19 67" xfId="880" xr:uid="{39EA3F7E-90F6-460D-9C34-D3E2BEA9EA30}"/>
    <cellStyle name="Normal 19 68" xfId="881" xr:uid="{FCB74125-A8FC-4655-A209-8B9DABFF00B4}"/>
    <cellStyle name="Normal 19 69" xfId="882" xr:uid="{D6B58029-6F11-4D55-B618-D764A486F047}"/>
    <cellStyle name="Normal 19 7" xfId="883" xr:uid="{37DFC456-990E-4783-B96C-2AE9C4954DF2}"/>
    <cellStyle name="Normal 19 70" xfId="884" xr:uid="{EA8FCEE8-7E1C-4D57-B1C6-A800BBA0F3DA}"/>
    <cellStyle name="Normal 19 71" xfId="885" xr:uid="{4F567565-9A82-4CF3-AA24-AE57D3D808B5}"/>
    <cellStyle name="Normal 19 72" xfId="886" xr:uid="{9E5D5D84-2C05-4697-8AFC-AC5E1F7D10CB}"/>
    <cellStyle name="Normal 19 8" xfId="887" xr:uid="{16770C5D-FD94-49AC-8A47-7FE966B95964}"/>
    <cellStyle name="Normal 19 9" xfId="888" xr:uid="{EB28A7FF-F3E3-4531-87F0-2CBF41CFD2A3}"/>
    <cellStyle name="Normal 2" xfId="16" xr:uid="{00000000-0005-0000-0000-000010000000}"/>
    <cellStyle name="Normal 2 10" xfId="890" xr:uid="{B882CA83-8CF3-49CD-9BD4-621588444AC1}"/>
    <cellStyle name="Normal 2 11" xfId="891" xr:uid="{B6230CEE-C38C-4696-9D12-F3B15D36FBC5}"/>
    <cellStyle name="Normal 2 12" xfId="892" xr:uid="{4E66997E-0996-46FD-AA14-81811D01593C}"/>
    <cellStyle name="Normal 2 13" xfId="893" xr:uid="{E5CDB925-CBA6-49C3-BBC2-A650B839D60C}"/>
    <cellStyle name="Normal 2 14" xfId="894" xr:uid="{F92C0116-0167-48E8-BE48-0F105BF76F22}"/>
    <cellStyle name="Normal 2 15" xfId="895" xr:uid="{928D0A4D-8860-4869-97DB-60051C82AF28}"/>
    <cellStyle name="Normal 2 16" xfId="896" xr:uid="{2660F7EE-CA87-436F-B2B7-DCA0C5F46B70}"/>
    <cellStyle name="Normal 2 17" xfId="897" xr:uid="{18C3CBCA-46A5-45C6-B084-4F0A8F87CC66}"/>
    <cellStyle name="Normal 2 18" xfId="898" xr:uid="{FB034A56-AE64-48A2-9634-0F996E0CA443}"/>
    <cellStyle name="Normal 2 19" xfId="899" xr:uid="{587FC73E-E3A0-48D9-90FC-087298FA306C}"/>
    <cellStyle name="Normal 2 2" xfId="17" xr:uid="{00000000-0005-0000-0000-000011000000}"/>
    <cellStyle name="Normal 2 2 2" xfId="900" xr:uid="{7D7C1056-5055-4C92-A69E-BE4BCFD22990}"/>
    <cellStyle name="Normal 2 20" xfId="901" xr:uid="{692B899D-ADFF-4072-8A97-A857C3F7C5CF}"/>
    <cellStyle name="Normal 2 21" xfId="902" xr:uid="{E6600E75-DB2C-40CA-8D0A-0FBBB8108E99}"/>
    <cellStyle name="Normal 2 22" xfId="903" xr:uid="{4B5220BA-97C5-4CC7-841A-626108B37B77}"/>
    <cellStyle name="Normal 2 23" xfId="904" xr:uid="{E05C40CD-5A3E-4698-AF32-AD259926EDDE}"/>
    <cellStyle name="Normal 2 24" xfId="905" xr:uid="{E550B28E-BCF8-416E-BBE6-882CFF1F85F9}"/>
    <cellStyle name="Normal 2 25" xfId="906" xr:uid="{E00AAF68-4714-4533-A4CB-B980A8412669}"/>
    <cellStyle name="Normal 2 26" xfId="907" xr:uid="{2A95EC2A-7F9B-4A51-9CFF-F0C32D13FC02}"/>
    <cellStyle name="Normal 2 27" xfId="908" xr:uid="{FB7896EB-8D8D-41F9-9FF3-72D0F3AD926F}"/>
    <cellStyle name="Normal 2 28" xfId="909" xr:uid="{049DB364-6D29-4B20-B671-7C2D08F070DB}"/>
    <cellStyle name="Normal 2 29" xfId="910" xr:uid="{847CF213-5328-459A-B99A-B2B574C4213A}"/>
    <cellStyle name="Normal 2 3" xfId="911" xr:uid="{2594CA61-EEF7-493E-AD8A-ED2C4AFF8609}"/>
    <cellStyle name="Normal 2 30" xfId="912" xr:uid="{CE200D29-8D5B-444D-8B37-3F278D144508}"/>
    <cellStyle name="Normal 2 31" xfId="913" xr:uid="{C7AE8D27-6D52-483B-B88D-94E3AEACB6E5}"/>
    <cellStyle name="Normal 2 32" xfId="914" xr:uid="{8D42B583-8192-490A-B91D-5D08BBB264C6}"/>
    <cellStyle name="Normal 2 33" xfId="915" xr:uid="{9341774C-0CFA-40B8-A39B-86665B05C08B}"/>
    <cellStyle name="Normal 2 34" xfId="916" xr:uid="{344EBC5A-E069-4A58-BC5F-AAD0F1B14B66}"/>
    <cellStyle name="Normal 2 35" xfId="917" xr:uid="{2CB0729E-9DB4-49BC-9039-1395E379FEEA}"/>
    <cellStyle name="Normal 2 36" xfId="918" xr:uid="{09AF93A1-70D9-4FE0-ADFB-F0DD83DCA1B9}"/>
    <cellStyle name="Normal 2 37" xfId="919" xr:uid="{5B11A207-A6A7-44B4-8845-1F1CDF4CB247}"/>
    <cellStyle name="Normal 2 38" xfId="920" xr:uid="{95E3CA8A-E61E-4D07-8164-6260F26EBA80}"/>
    <cellStyle name="Normal 2 39" xfId="921" xr:uid="{8E5532C7-D0F1-4241-B0F5-1C32EA9F97CA}"/>
    <cellStyle name="Normal 2 4" xfId="922" xr:uid="{4D728C74-AFD0-432B-A592-A1D062C455CD}"/>
    <cellStyle name="Normal 2 40" xfId="923" xr:uid="{D3919C4C-5B4C-4DAB-9233-23AF06D50EFF}"/>
    <cellStyle name="Normal 2 41" xfId="924" xr:uid="{186767E4-8EFB-42CD-A9B3-830C75837EB2}"/>
    <cellStyle name="Normal 2 42" xfId="925" xr:uid="{2AF172F7-E67B-4542-95EB-F8F2817D27E2}"/>
    <cellStyle name="Normal 2 43" xfId="926" xr:uid="{C40BC892-80EB-4FFC-970E-CC79F222E775}"/>
    <cellStyle name="Normal 2 44" xfId="927" xr:uid="{0BE5B1DE-6874-4F1F-9BCC-CA7DB98AC025}"/>
    <cellStyle name="Normal 2 45" xfId="928" xr:uid="{B0134EB4-9D28-4168-B26C-9348463C374C}"/>
    <cellStyle name="Normal 2 46" xfId="929" xr:uid="{AC8C0C96-CD1A-4140-A928-FC3720B1BE69}"/>
    <cellStyle name="Normal 2 47" xfId="930" xr:uid="{41713C72-B0C2-446A-9F30-C88DAE1AEB52}"/>
    <cellStyle name="Normal 2 48" xfId="931" xr:uid="{E1B5F310-38EE-4814-B903-A7BCE057502A}"/>
    <cellStyle name="Normal 2 49" xfId="932" xr:uid="{CC641F26-DA34-4351-901F-53DC9D4DAA1A}"/>
    <cellStyle name="Normal 2 5" xfId="933" xr:uid="{C0FE44C5-4F8D-44F5-9E3D-88423C218035}"/>
    <cellStyle name="Normal 2 50" xfId="934" xr:uid="{64ECF1C3-119D-4457-9BC3-89F4D3A7DE0B}"/>
    <cellStyle name="Normal 2 51" xfId="935" xr:uid="{45462C75-55B4-4AC1-9D6E-ED52009B1530}"/>
    <cellStyle name="Normal 2 52" xfId="936" xr:uid="{065327F3-842A-40A9-A467-3F218F754DE4}"/>
    <cellStyle name="Normal 2 53" xfId="937" xr:uid="{1FAFFB61-4A01-46C5-B91E-FDF35F49ECA1}"/>
    <cellStyle name="Normal 2 54" xfId="938" xr:uid="{37A59B7F-4B00-4F38-852D-E7B6B363FB14}"/>
    <cellStyle name="Normal 2 55" xfId="939" xr:uid="{D6CA01C4-9D83-459D-B8D8-AFC82AD7455F}"/>
    <cellStyle name="Normal 2 56" xfId="940" xr:uid="{5DA0AD98-710D-4EFB-ADA5-D217EB47C418}"/>
    <cellStyle name="Normal 2 57" xfId="941" xr:uid="{DB067A16-1C7B-40B7-93E8-83E3C515365C}"/>
    <cellStyle name="Normal 2 58" xfId="942" xr:uid="{3E3C0622-85AC-4F56-B962-69ED8A61A149}"/>
    <cellStyle name="Normal 2 59" xfId="943" xr:uid="{82C13921-3178-4086-83B8-256266D45188}"/>
    <cellStyle name="Normal 2 6" xfId="944" xr:uid="{FDA43059-1283-4870-8BDB-1C8C269D2F89}"/>
    <cellStyle name="Normal 2 60" xfId="945" xr:uid="{C7FA51A9-6563-45A3-88A2-F0C5C3A5CB80}"/>
    <cellStyle name="Normal 2 61" xfId="946" xr:uid="{80325EF9-6FCF-4174-BAD0-64EAC498DF0D}"/>
    <cellStyle name="Normal 2 62" xfId="947" xr:uid="{4A863122-BB40-4442-AA5B-63C6A6883146}"/>
    <cellStyle name="Normal 2 63" xfId="948" xr:uid="{1741AEE1-1C8D-4271-8B5A-4EF00C1F0C60}"/>
    <cellStyle name="Normal 2 64" xfId="949" xr:uid="{AD9012CB-E4FC-4C28-8A01-257F6ED8C82B}"/>
    <cellStyle name="Normal 2 65" xfId="950" xr:uid="{66C0795F-3180-4E42-93AC-B849AF2FC639}"/>
    <cellStyle name="Normal 2 66" xfId="951" xr:uid="{DB0C29E0-AFBE-49AE-BFAC-0A9FD2B31BEE}"/>
    <cellStyle name="Normal 2 67" xfId="952" xr:uid="{83DD98D8-DB0A-432A-9D32-7B60B08B6C73}"/>
    <cellStyle name="Normal 2 68" xfId="953" xr:uid="{B1116AEF-18DB-4107-8853-031589861873}"/>
    <cellStyle name="Normal 2 69" xfId="954" xr:uid="{8A1E5239-152A-4214-ABD8-C20013BA927E}"/>
    <cellStyle name="Normal 2 7" xfId="955" xr:uid="{2C848A20-311D-405A-A657-9CEAB5962FBC}"/>
    <cellStyle name="Normal 2 70" xfId="956" xr:uid="{2EAE4B14-EEF9-4A00-BEA5-A07A510B0A67}"/>
    <cellStyle name="Normal 2 71" xfId="957" xr:uid="{3D0E1961-5D52-4D02-A7C5-8592F7E3D3A4}"/>
    <cellStyle name="Normal 2 72" xfId="958" xr:uid="{46EEB362-E77F-419D-BBB8-8C7A2DC20273}"/>
    <cellStyle name="Normal 2 73" xfId="889" xr:uid="{0CE36EF1-57F7-4488-91BE-768BD7A8E5EB}"/>
    <cellStyle name="Normal 2 8" xfId="959" xr:uid="{97FCBA9E-FC7A-4DB9-947E-CE68DFD87C0A}"/>
    <cellStyle name="Normal 2 9" xfId="960" xr:uid="{E07AB325-4B5F-46D6-9AFA-33C161D2E356}"/>
    <cellStyle name="Normal 20" xfId="961" xr:uid="{6E723C18-1842-4865-B6EA-6D6D592BA56C}"/>
    <cellStyle name="Normal 20 10" xfId="962" xr:uid="{EEC9ABD0-F996-416B-8846-984279B60686}"/>
    <cellStyle name="Normal 20 11" xfId="963" xr:uid="{8AAFC810-B46C-49E4-9027-3534F2703628}"/>
    <cellStyle name="Normal 20 12" xfId="964" xr:uid="{589D55A4-8097-44FB-AA53-7A3319F7C697}"/>
    <cellStyle name="Normal 20 13" xfId="965" xr:uid="{F9059C43-7906-42BE-AF8B-766EF7FECDEF}"/>
    <cellStyle name="Normal 20 14" xfId="966" xr:uid="{E998FC92-1D86-4779-860A-071FED03FAD5}"/>
    <cellStyle name="Normal 20 15" xfId="967" xr:uid="{20F01134-A198-49A1-AB70-41760195CD47}"/>
    <cellStyle name="Normal 20 16" xfId="968" xr:uid="{58A0C70B-78F5-4961-86D3-2401B3DD081A}"/>
    <cellStyle name="Normal 20 17" xfId="969" xr:uid="{6937448D-840C-498D-9646-3541A1E87A73}"/>
    <cellStyle name="Normal 20 18" xfId="970" xr:uid="{E2088B14-052E-4BE4-A617-9310DB7EB13B}"/>
    <cellStyle name="Normal 20 19" xfId="971" xr:uid="{43147146-F4BB-4FF1-A4C2-21A88560B7CF}"/>
    <cellStyle name="Normal 20 2" xfId="972" xr:uid="{6C32CE0C-A7EF-4498-8861-B2A56BF50AA4}"/>
    <cellStyle name="Normal 20 20" xfId="973" xr:uid="{3A6FBC48-38BC-4814-BA4E-65A2EF4CE0E7}"/>
    <cellStyle name="Normal 20 21" xfId="974" xr:uid="{FB67D835-8574-41BA-AE87-F5267E8D3253}"/>
    <cellStyle name="Normal 20 22" xfId="975" xr:uid="{436D77DC-8B6C-4F4F-AC4D-0ECF0FF50644}"/>
    <cellStyle name="Normal 20 23" xfId="976" xr:uid="{5EBA6E06-9C9E-4794-9FCD-26CF0BF7A34C}"/>
    <cellStyle name="Normal 20 24" xfId="977" xr:uid="{231BECCD-3A8D-47B4-BA7E-7203E9F2CA2E}"/>
    <cellStyle name="Normal 20 25" xfId="978" xr:uid="{4F460949-AD2E-4419-99F5-A9ED4E01D7A4}"/>
    <cellStyle name="Normal 20 26" xfId="979" xr:uid="{B4CB41BD-F809-48CD-BC1C-E15F19195EFB}"/>
    <cellStyle name="Normal 20 27" xfId="980" xr:uid="{BAF51554-A7AE-4E59-9935-4CA1016CFD81}"/>
    <cellStyle name="Normal 20 28" xfId="981" xr:uid="{B79E3781-3765-48E9-8A38-4900965991DA}"/>
    <cellStyle name="Normal 20 29" xfId="982" xr:uid="{D9C488A9-65A3-41DF-A2E8-EF00272289F9}"/>
    <cellStyle name="Normal 20 3" xfId="983" xr:uid="{0983673C-BA72-4BE1-BF02-091ABF4C9176}"/>
    <cellStyle name="Normal 20 30" xfId="984" xr:uid="{195AA983-ED7C-4F76-86CE-4439EE4ACAEA}"/>
    <cellStyle name="Normal 20 31" xfId="985" xr:uid="{E6940B74-CA7A-4E80-9148-28C307A52EF9}"/>
    <cellStyle name="Normal 20 32" xfId="986" xr:uid="{B2A4B132-023B-4035-95A0-1F16F9166231}"/>
    <cellStyle name="Normal 20 33" xfId="987" xr:uid="{EA5322BF-2D77-41A3-9357-BCEDEED4C755}"/>
    <cellStyle name="Normal 20 34" xfId="988" xr:uid="{A4438F5A-B002-40CD-8F09-C0D1649B38B5}"/>
    <cellStyle name="Normal 20 35" xfId="989" xr:uid="{69B692C6-914F-49F9-8CFF-6E13D2866F77}"/>
    <cellStyle name="Normal 20 36" xfId="990" xr:uid="{D01487C0-90B1-4D18-9EAE-88B83BA7A9EE}"/>
    <cellStyle name="Normal 20 37" xfId="991" xr:uid="{4790A8A1-245D-4436-93EE-491E8C3B939F}"/>
    <cellStyle name="Normal 20 38" xfId="992" xr:uid="{215F680E-5B27-4A89-8B2D-398AEFB183EC}"/>
    <cellStyle name="Normal 20 39" xfId="993" xr:uid="{E09DFA60-3393-4554-A0FC-8088243F5473}"/>
    <cellStyle name="Normal 20 4" xfId="994" xr:uid="{DA940B12-AEB7-4796-8F28-DF0D9733F0B1}"/>
    <cellStyle name="Normal 20 40" xfId="995" xr:uid="{60D5FDC3-9FC8-463E-BBD5-BCDC9F409D99}"/>
    <cellStyle name="Normal 20 41" xfId="996" xr:uid="{564D420D-E2AC-4655-851B-1DAE94454298}"/>
    <cellStyle name="Normal 20 42" xfId="997" xr:uid="{FB934F0D-80AB-41CB-B56F-DE97841E5234}"/>
    <cellStyle name="Normal 20 43" xfId="998" xr:uid="{658DA4FB-B3D8-4D6C-894A-791E3DA50582}"/>
    <cellStyle name="Normal 20 44" xfId="999" xr:uid="{2A94DD0C-4CAA-4BA2-BD94-308619E6D8E5}"/>
    <cellStyle name="Normal 20 45" xfId="1000" xr:uid="{A5001B22-70EB-40EA-98ED-9636811A2D5B}"/>
    <cellStyle name="Normal 20 46" xfId="1001" xr:uid="{5DD968C2-8DA7-459B-BD2B-8B1ADCA7E27C}"/>
    <cellStyle name="Normal 20 47" xfId="1002" xr:uid="{20EE8AE1-C723-4051-B812-D58EFFBBFD76}"/>
    <cellStyle name="Normal 20 48" xfId="1003" xr:uid="{2E56F766-AD68-494E-A4CC-3AADD1E2CFA4}"/>
    <cellStyle name="Normal 20 49" xfId="1004" xr:uid="{C66C4F7B-F73C-45D7-BF9C-91DCA69ECE40}"/>
    <cellStyle name="Normal 20 5" xfId="1005" xr:uid="{B0E824B3-9C3F-4BA0-B2C1-B199EE70C8A4}"/>
    <cellStyle name="Normal 20 50" xfId="1006" xr:uid="{8F5E6FEC-DDA4-4AA1-87A5-C33B46D0E60F}"/>
    <cellStyle name="Normal 20 51" xfId="1007" xr:uid="{29D88914-4A36-4DC2-A9B8-213338367294}"/>
    <cellStyle name="Normal 20 52" xfId="1008" xr:uid="{6194335A-FDEA-43E9-A675-A5EC537B471C}"/>
    <cellStyle name="Normal 20 53" xfId="1009" xr:uid="{2B8F06A6-0BCA-4727-8515-75F1DAE239BF}"/>
    <cellStyle name="Normal 20 54" xfId="1010" xr:uid="{BEDE3DC2-5439-423A-874E-15225262CF0D}"/>
    <cellStyle name="Normal 20 55" xfId="1011" xr:uid="{21B9AD80-9FC1-49DC-9C68-71EBF9D44FEF}"/>
    <cellStyle name="Normal 20 56" xfId="1012" xr:uid="{FF790ECC-4A91-452C-BC95-FDBDA9F2A401}"/>
    <cellStyle name="Normal 20 57" xfId="1013" xr:uid="{8B5D16CA-6AA7-4E60-A0F6-DC5C20152EA2}"/>
    <cellStyle name="Normal 20 58" xfId="1014" xr:uid="{75E60CF0-55E3-4A1C-9462-1D14DB30F2A0}"/>
    <cellStyle name="Normal 20 59" xfId="1015" xr:uid="{2900AC58-293D-4A65-9673-5AC017691422}"/>
    <cellStyle name="Normal 20 6" xfId="1016" xr:uid="{786D223A-E4D8-463A-956F-CFD915C9336D}"/>
    <cellStyle name="Normal 20 60" xfId="1017" xr:uid="{D15F737A-4218-4962-BFE1-8C86FA97B2A8}"/>
    <cellStyle name="Normal 20 61" xfId="1018" xr:uid="{A52C5A2F-A61B-4F58-BFCB-8313736AD5A3}"/>
    <cellStyle name="Normal 20 62" xfId="1019" xr:uid="{52AC0549-E2C1-4FC1-B87B-73508DEA9538}"/>
    <cellStyle name="Normal 20 63" xfId="1020" xr:uid="{7B37342A-4956-415B-81C0-4B006CC6DF3E}"/>
    <cellStyle name="Normal 20 64" xfId="1021" xr:uid="{0A37665A-9085-4A84-A6F3-3D1C6818CB1A}"/>
    <cellStyle name="Normal 20 65" xfId="1022" xr:uid="{A0883C4E-F628-4E14-BB21-203006C308BB}"/>
    <cellStyle name="Normal 20 66" xfId="1023" xr:uid="{E08CC9F7-9BB9-4ED3-A100-C558068C9F37}"/>
    <cellStyle name="Normal 20 67" xfId="1024" xr:uid="{CF5BB1B6-C83A-43B7-8E67-95D5933C24C5}"/>
    <cellStyle name="Normal 20 68" xfId="1025" xr:uid="{546EB29A-E79B-4309-9C92-E376D2E1396D}"/>
    <cellStyle name="Normal 20 69" xfId="1026" xr:uid="{51540562-93F5-4D5E-85FB-10814BD22A57}"/>
    <cellStyle name="Normal 20 7" xfId="1027" xr:uid="{7777EDAD-3894-4F95-9FC9-0C7704BB8C98}"/>
    <cellStyle name="Normal 20 70" xfId="1028" xr:uid="{6779E49D-79E3-401E-A3A1-0502C18DF034}"/>
    <cellStyle name="Normal 20 71" xfId="1029" xr:uid="{4C4A3D3A-CE2E-4848-93AE-D86927378159}"/>
    <cellStyle name="Normal 20 72" xfId="1030" xr:uid="{B1D8C197-5343-4892-B328-99565F605909}"/>
    <cellStyle name="Normal 20 8" xfId="1031" xr:uid="{58A9A1F3-D875-4D53-B85A-D286937DAA74}"/>
    <cellStyle name="Normal 20 9" xfId="1032" xr:uid="{1FB29A39-C26B-433D-8865-A44E7C015205}"/>
    <cellStyle name="Normal 21" xfId="1033" xr:uid="{BD3F2B90-54E5-4B86-87B0-9BF98EE18B42}"/>
    <cellStyle name="Normal 21 10" xfId="1034" xr:uid="{9E999AC7-BF30-4704-B1EB-EAC3A4BC292D}"/>
    <cellStyle name="Normal 21 11" xfId="1035" xr:uid="{5A18D2C6-1BD9-4AF1-9BB2-326B68B28DF2}"/>
    <cellStyle name="Normal 21 12" xfId="1036" xr:uid="{CD0E9BA0-5675-4198-8B3B-5AB16478B33D}"/>
    <cellStyle name="Normal 21 13" xfId="1037" xr:uid="{16C2F201-1CB4-4B97-8659-B4FBAF73D16C}"/>
    <cellStyle name="Normal 21 14" xfId="1038" xr:uid="{13E0C2AD-8740-4A91-A7DF-06B7863501B5}"/>
    <cellStyle name="Normal 21 15" xfId="1039" xr:uid="{1B3E4294-1EC5-44DE-BDD0-7AA7EDE01265}"/>
    <cellStyle name="Normal 21 16" xfId="1040" xr:uid="{B52CDC33-C800-49D6-9B97-9A514339EE70}"/>
    <cellStyle name="Normal 21 17" xfId="1041" xr:uid="{1750957C-391A-43F3-8A3F-C0BEE2BB6B90}"/>
    <cellStyle name="Normal 21 18" xfId="1042" xr:uid="{F0430EED-B0DA-47AE-945E-B797376C1CB6}"/>
    <cellStyle name="Normal 21 19" xfId="1043" xr:uid="{1ECEF179-1811-4781-B71C-124C02F95C7E}"/>
    <cellStyle name="Normal 21 2" xfId="1044" xr:uid="{E2FEC0A8-BE19-4739-8EF5-1D78A0B87406}"/>
    <cellStyle name="Normal 21 20" xfId="1045" xr:uid="{04F96E93-C5D6-48E4-A568-5864DFB567A2}"/>
    <cellStyle name="Normal 21 21" xfId="1046" xr:uid="{A12CB363-C4A7-4325-8F67-31C9B9E8ADDB}"/>
    <cellStyle name="Normal 21 22" xfId="1047" xr:uid="{31CB54BF-16A1-4B08-ACC4-73D7D061DB1C}"/>
    <cellStyle name="Normal 21 23" xfId="1048" xr:uid="{91D33B15-A8D3-4C96-8874-283E8A033A02}"/>
    <cellStyle name="Normal 21 24" xfId="1049" xr:uid="{C2A52740-89AA-413A-9D7B-18588D82D340}"/>
    <cellStyle name="Normal 21 25" xfId="1050" xr:uid="{9CA68913-0403-48D4-8B7F-E6DA653A0326}"/>
    <cellStyle name="Normal 21 26" xfId="1051" xr:uid="{5E7CBBED-1152-48B6-A952-4B9C2B0DAC69}"/>
    <cellStyle name="Normal 21 27" xfId="1052" xr:uid="{2F08E908-E94C-458D-9B35-F564FDA0D54E}"/>
    <cellStyle name="Normal 21 28" xfId="1053" xr:uid="{5AEF4BBA-774B-4EC8-A969-43CFD43C3C74}"/>
    <cellStyle name="Normal 21 29" xfId="1054" xr:uid="{DC0875D5-626D-4AF4-B5FA-865A241BEC34}"/>
    <cellStyle name="Normal 21 3" xfId="1055" xr:uid="{FE2EB4BB-61FE-4096-8923-CD0EC04E0E11}"/>
    <cellStyle name="Normal 21 30" xfId="1056" xr:uid="{124CAB48-E025-42C1-A194-BBD66FA6A0D9}"/>
    <cellStyle name="Normal 21 31" xfId="1057" xr:uid="{0F19E456-88CD-4672-B3BD-66CA66919A07}"/>
    <cellStyle name="Normal 21 32" xfId="1058" xr:uid="{BCDDD9A2-77D8-4F7B-8AB5-BBAFD30C8D2D}"/>
    <cellStyle name="Normal 21 33" xfId="1059" xr:uid="{E4FA6D0E-C42B-458C-B507-18D13FA90FAB}"/>
    <cellStyle name="Normal 21 34" xfId="1060" xr:uid="{45F0BC38-0BAE-4A6C-BDF4-3C07719B971D}"/>
    <cellStyle name="Normal 21 35" xfId="1061" xr:uid="{FB12F369-1902-4E3B-B2A0-0ABB36A99B9A}"/>
    <cellStyle name="Normal 21 36" xfId="1062" xr:uid="{1E439E9F-32A5-43C5-9360-079FB60DC223}"/>
    <cellStyle name="Normal 21 37" xfId="1063" xr:uid="{EB1D55ED-D4D1-4D92-9155-EFE1F2978299}"/>
    <cellStyle name="Normal 21 38" xfId="1064" xr:uid="{5BB7323E-77A7-4471-A94D-E22B79D24D84}"/>
    <cellStyle name="Normal 21 39" xfId="1065" xr:uid="{3965F3EB-9CD2-48AB-A4CA-D3346B309F24}"/>
    <cellStyle name="Normal 21 4" xfId="1066" xr:uid="{DB3795F8-A06D-4AFC-9E09-B388F05C63D5}"/>
    <cellStyle name="Normal 21 40" xfId="1067" xr:uid="{ED4333B9-C799-40E3-B1F3-CA2BFBD512A4}"/>
    <cellStyle name="Normal 21 41" xfId="1068" xr:uid="{6F2486AC-3C68-476D-AE84-B1FEC02A8050}"/>
    <cellStyle name="Normal 21 42" xfId="1069" xr:uid="{8E807821-CABC-4A18-9544-1A8273EBD590}"/>
    <cellStyle name="Normal 21 43" xfId="1070" xr:uid="{93AA18E6-0EA9-48BD-90E7-55C0A4F4734C}"/>
    <cellStyle name="Normal 21 44" xfId="1071" xr:uid="{755F4084-8DC6-4B1C-AA8A-4A43FE3BC9D7}"/>
    <cellStyle name="Normal 21 45" xfId="1072" xr:uid="{0D19D7C9-FA0C-4595-8FA8-50419C768C98}"/>
    <cellStyle name="Normal 21 46" xfId="1073" xr:uid="{1A1AC808-145F-4A30-A48F-41A36D3FAEBC}"/>
    <cellStyle name="Normal 21 47" xfId="1074" xr:uid="{401AA749-04D6-476C-B0E6-1E109028734E}"/>
    <cellStyle name="Normal 21 48" xfId="1075" xr:uid="{B1FFD4D4-B1E2-4BC5-AFA5-AF519B14E148}"/>
    <cellStyle name="Normal 21 49" xfId="1076" xr:uid="{345119EB-5226-4048-A42A-50A6DF0C9EFC}"/>
    <cellStyle name="Normal 21 5" xfId="1077" xr:uid="{E1CA8C9E-B704-471F-B616-FC2EB4B941F6}"/>
    <cellStyle name="Normal 21 50" xfId="1078" xr:uid="{57070A21-DDAA-44C6-9548-3AC25533B707}"/>
    <cellStyle name="Normal 21 51" xfId="1079" xr:uid="{C1C6DB23-E9F4-457D-AE0C-3A434BC046DC}"/>
    <cellStyle name="Normal 21 52" xfId="1080" xr:uid="{ADB2A49D-F4BA-4169-93F2-740438567AD5}"/>
    <cellStyle name="Normal 21 53" xfId="1081" xr:uid="{65A1ACD6-B041-467E-8DAC-B011AE9256F1}"/>
    <cellStyle name="Normal 21 54" xfId="1082" xr:uid="{A52559D6-3A48-45DC-8C23-5A38B6912986}"/>
    <cellStyle name="Normal 21 55" xfId="1083" xr:uid="{2EF93CA5-28D9-41C3-B1FE-521F1B644354}"/>
    <cellStyle name="Normal 21 56" xfId="1084" xr:uid="{42508187-9DE7-432A-8782-AD9A1BC4D53D}"/>
    <cellStyle name="Normal 21 57" xfId="1085" xr:uid="{B897D328-AA59-4A3D-AD7C-E6282AE21EB4}"/>
    <cellStyle name="Normal 21 58" xfId="1086" xr:uid="{6E62CEFB-62A9-4F50-BA83-6DC634DCF66F}"/>
    <cellStyle name="Normal 21 59" xfId="1087" xr:uid="{1C57C2C6-381F-4D56-8F35-99F255999D5C}"/>
    <cellStyle name="Normal 21 6" xfId="1088" xr:uid="{D8AC1B46-D89E-40A9-864F-25EE87C77459}"/>
    <cellStyle name="Normal 21 60" xfId="1089" xr:uid="{B53E40B3-2870-4EA7-B59D-51740FA9674F}"/>
    <cellStyle name="Normal 21 61" xfId="1090" xr:uid="{F399ADC1-C6FD-4A71-9582-CAF6AECE3FF9}"/>
    <cellStyle name="Normal 21 62" xfId="1091" xr:uid="{584E3007-62B9-4FED-87D3-BF593B68B0B7}"/>
    <cellStyle name="Normal 21 63" xfId="1092" xr:uid="{842959B7-46D5-4233-900D-337E164B37BD}"/>
    <cellStyle name="Normal 21 64" xfId="1093" xr:uid="{34AAF93B-9C1D-4380-B78A-FC9099ABB5F0}"/>
    <cellStyle name="Normal 21 65" xfId="1094" xr:uid="{FB9B0CFB-FCC2-438B-90BE-3676DA5C8493}"/>
    <cellStyle name="Normal 21 66" xfId="1095" xr:uid="{C718FCB5-A25B-43C0-9464-6B7A8E87C4CC}"/>
    <cellStyle name="Normal 21 67" xfId="1096" xr:uid="{132B2111-80DC-4DCF-AD44-ED93BB597F8A}"/>
    <cellStyle name="Normal 21 68" xfId="1097" xr:uid="{EBDD5927-A549-493C-B95C-57D5AAF29B63}"/>
    <cellStyle name="Normal 21 69" xfId="1098" xr:uid="{9E55E40B-03E4-435B-8426-96EA4BBD26BD}"/>
    <cellStyle name="Normal 21 7" xfId="1099" xr:uid="{04E46AFC-64C9-4E41-8A47-6306B399A946}"/>
    <cellStyle name="Normal 21 70" xfId="1100" xr:uid="{52757AC6-0C37-46A1-8018-AF740BD2AA4E}"/>
    <cellStyle name="Normal 21 71" xfId="1101" xr:uid="{1B8BEC21-E5BE-410D-897C-AF25789906AA}"/>
    <cellStyle name="Normal 21 72" xfId="1102" xr:uid="{9BF30B61-B43B-46C2-AEC0-66C3CB1D60FF}"/>
    <cellStyle name="Normal 21 8" xfId="1103" xr:uid="{18C39670-51B3-4E0A-B436-F4757F5FB45B}"/>
    <cellStyle name="Normal 21 9" xfId="1104" xr:uid="{D15CDD2D-D103-4140-9245-E96156232352}"/>
    <cellStyle name="Normal 22" xfId="1105" xr:uid="{D5A49284-BA21-4EFE-A61B-FF3377B369BC}"/>
    <cellStyle name="Normal 22 10" xfId="1106" xr:uid="{6DE5850E-9B22-4BBB-80DA-A9BC83CA5E31}"/>
    <cellStyle name="Normal 22 11" xfId="1107" xr:uid="{A8EF3DAC-8800-4358-93C7-6A51F65DB959}"/>
    <cellStyle name="Normal 22 12" xfId="1108" xr:uid="{CCDDEF65-68EC-4273-9D90-77968C3F9D19}"/>
    <cellStyle name="Normal 22 13" xfId="1109" xr:uid="{5B60383C-2645-4CA5-AA71-83EEB407A44F}"/>
    <cellStyle name="Normal 22 14" xfId="1110" xr:uid="{947F19B8-D77B-4893-9A5D-E5C33F1525E6}"/>
    <cellStyle name="Normal 22 15" xfId="1111" xr:uid="{02AA553F-4F48-4954-83B8-AE24D7AC6A93}"/>
    <cellStyle name="Normal 22 16" xfId="1112" xr:uid="{107414A2-C90A-434E-BE44-7F0B65F2A2CC}"/>
    <cellStyle name="Normal 22 17" xfId="1113" xr:uid="{FE41375A-23CC-48D1-A6E1-7EDA1A1F17C7}"/>
    <cellStyle name="Normal 22 18" xfId="1114" xr:uid="{31DF3563-4506-4A9D-A742-89562C5D27F1}"/>
    <cellStyle name="Normal 22 19" xfId="1115" xr:uid="{5B53415D-7FEA-414F-BED0-DE62EF949D96}"/>
    <cellStyle name="Normal 22 2" xfId="1116" xr:uid="{5AFB38DF-D9AF-4B44-96F7-E204AC9E13F2}"/>
    <cellStyle name="Normal 22 20" xfId="1117" xr:uid="{D7BA4D99-EBE2-4E3C-9182-0A5FB793E5BB}"/>
    <cellStyle name="Normal 22 21" xfId="1118" xr:uid="{113E864A-D2B6-4008-9A3F-3748ACCA13DB}"/>
    <cellStyle name="Normal 22 22" xfId="1119" xr:uid="{EC2A7C9B-AE04-49A5-8DB2-9E55C5A89725}"/>
    <cellStyle name="Normal 22 23" xfId="1120" xr:uid="{DF83754A-105B-4FCD-815C-17296CB7B43D}"/>
    <cellStyle name="Normal 22 24" xfId="1121" xr:uid="{0E1CD8F1-8EA1-492F-949A-2D91EEF5990E}"/>
    <cellStyle name="Normal 22 25" xfId="1122" xr:uid="{A1968865-3F1C-4039-9B62-B2C3C2676F63}"/>
    <cellStyle name="Normal 22 26" xfId="1123" xr:uid="{4A3CA058-CD32-47DB-AE2D-219D2C7DC91E}"/>
    <cellStyle name="Normal 22 27" xfId="1124" xr:uid="{1E3BABB9-0995-4D5E-854F-DCF35D7B2391}"/>
    <cellStyle name="Normal 22 28" xfId="1125" xr:uid="{781E666A-E67E-4BA9-B216-8C5149C44EFF}"/>
    <cellStyle name="Normal 22 29" xfId="1126" xr:uid="{8147B815-6649-4BF8-8E87-6092DC5BB4E7}"/>
    <cellStyle name="Normal 22 3" xfId="1127" xr:uid="{FCFDDB7A-FFF3-4B3D-8F34-46E06A26D564}"/>
    <cellStyle name="Normal 22 30" xfId="1128" xr:uid="{443B2728-A9F9-47AC-BBD5-85C4C4A12E7E}"/>
    <cellStyle name="Normal 22 31" xfId="1129" xr:uid="{D13FF342-2F6F-4644-B1FD-70A1DABCCBDA}"/>
    <cellStyle name="Normal 22 32" xfId="1130" xr:uid="{C9BAC452-E160-47B4-ACA9-B6844B0B4816}"/>
    <cellStyle name="Normal 22 33" xfId="1131" xr:uid="{AA04CD1D-7FF5-4497-B3A8-E735BEA41774}"/>
    <cellStyle name="Normal 22 34" xfId="1132" xr:uid="{5D2BABF8-57FE-4DFB-833F-A7A5D68C32FC}"/>
    <cellStyle name="Normal 22 35" xfId="1133" xr:uid="{328ACCFB-BF6E-4B78-A4EA-307CA88E2FBA}"/>
    <cellStyle name="Normal 22 36" xfId="1134" xr:uid="{0219643C-59F7-4C83-94C6-819C23E63AA9}"/>
    <cellStyle name="Normal 22 37" xfId="1135" xr:uid="{8977C52B-9027-4219-9F40-EE346722309C}"/>
    <cellStyle name="Normal 22 38" xfId="1136" xr:uid="{0438D345-F4FC-4022-B3F7-4ECF079921BA}"/>
    <cellStyle name="Normal 22 39" xfId="1137" xr:uid="{BB6526FE-76CE-42E6-B29D-20BE005DEB79}"/>
    <cellStyle name="Normal 22 4" xfId="1138" xr:uid="{6F102455-9E95-4C1E-9F80-12B0C2506ADB}"/>
    <cellStyle name="Normal 22 40" xfId="1139" xr:uid="{5D94297E-E735-4764-87C0-B1708CD7DE83}"/>
    <cellStyle name="Normal 22 41" xfId="1140" xr:uid="{525F96A2-004A-48B5-A741-A7F3EC7DC57E}"/>
    <cellStyle name="Normal 22 42" xfId="1141" xr:uid="{3D05F469-B928-4983-BDB4-8648359B266B}"/>
    <cellStyle name="Normal 22 43" xfId="1142" xr:uid="{8ACAC382-ED37-4722-826C-331DB5A4D55D}"/>
    <cellStyle name="Normal 22 44" xfId="1143" xr:uid="{D4A823CA-EE15-4C9B-862B-4942EAC03E67}"/>
    <cellStyle name="Normal 22 45" xfId="1144" xr:uid="{9AEE5EFD-E1FC-426E-9937-0F1E300878B8}"/>
    <cellStyle name="Normal 22 46" xfId="1145" xr:uid="{E8BC1990-107E-4F45-968A-08B9CBB928E2}"/>
    <cellStyle name="Normal 22 47" xfId="1146" xr:uid="{5FFBB678-9705-43ED-AD7B-BA2D3F01B86F}"/>
    <cellStyle name="Normal 22 48" xfId="1147" xr:uid="{EDED4109-70EB-4800-9643-758069CB3351}"/>
    <cellStyle name="Normal 22 49" xfId="1148" xr:uid="{5EDD8F49-D108-4F61-B538-2AE5E035C408}"/>
    <cellStyle name="Normal 22 5" xfId="1149" xr:uid="{C1FF783E-B14E-44D5-81FA-44509C3ACA20}"/>
    <cellStyle name="Normal 22 50" xfId="1150" xr:uid="{6C011239-508E-4D59-9821-C44B945C2CF4}"/>
    <cellStyle name="Normal 22 51" xfId="1151" xr:uid="{58F028CC-BE4A-4DA5-9E8A-89A7FBE9077D}"/>
    <cellStyle name="Normal 22 52" xfId="1152" xr:uid="{3D720CAB-5D85-4385-836B-7C7A00DA4CB3}"/>
    <cellStyle name="Normal 22 53" xfId="1153" xr:uid="{E42CC9B9-1FB6-44E3-9F51-12F7A7AF0A90}"/>
    <cellStyle name="Normal 22 54" xfId="1154" xr:uid="{C9C097FF-6FC5-404A-9F8F-F9D0A4C8E6A2}"/>
    <cellStyle name="Normal 22 55" xfId="1155" xr:uid="{79B97B45-D2C4-4592-B7A0-4A5F27064E4B}"/>
    <cellStyle name="Normal 22 56" xfId="1156" xr:uid="{B3D38908-AC1D-43DA-BB54-22C8D9DFDCBB}"/>
    <cellStyle name="Normal 22 57" xfId="1157" xr:uid="{A7615021-1902-40C3-83CF-80F539ECDF07}"/>
    <cellStyle name="Normal 22 58" xfId="1158" xr:uid="{7B23E8D6-2F31-4094-A832-5CD3C401B9FF}"/>
    <cellStyle name="Normal 22 59" xfId="1159" xr:uid="{312BD31B-7CF3-4C55-8F22-010F24E561FA}"/>
    <cellStyle name="Normal 22 6" xfId="1160" xr:uid="{6CAF8AE9-A315-4AD1-8C5F-C8C67421AB81}"/>
    <cellStyle name="Normal 22 60" xfId="1161" xr:uid="{326A98BE-BB98-4A92-AE90-C0BF4F0F0C03}"/>
    <cellStyle name="Normal 22 61" xfId="1162" xr:uid="{DADAC77F-1BF9-4344-AF82-B5BE60289A3F}"/>
    <cellStyle name="Normal 22 62" xfId="1163" xr:uid="{04319EE3-0FC3-465E-A204-FDFD80095E84}"/>
    <cellStyle name="Normal 22 63" xfId="1164" xr:uid="{2D905B3A-D9A0-4081-9F24-64A5B1247F9E}"/>
    <cellStyle name="Normal 22 64" xfId="1165" xr:uid="{CD424462-E45F-4CCF-8130-F48307E3D539}"/>
    <cellStyle name="Normal 22 65" xfId="1166" xr:uid="{78DF7575-6A5F-40CF-B938-CB7FCA9E0CEF}"/>
    <cellStyle name="Normal 22 66" xfId="1167" xr:uid="{3EFE6397-974D-4170-838B-386533D92EA9}"/>
    <cellStyle name="Normal 22 67" xfId="1168" xr:uid="{31C7111A-3A4A-4623-9E6F-B18A4365CA57}"/>
    <cellStyle name="Normal 22 68" xfId="1169" xr:uid="{DD2C22E3-8DB7-4B2B-B71F-824BCC84224D}"/>
    <cellStyle name="Normal 22 69" xfId="1170" xr:uid="{DF8FB163-9E02-4862-9EB5-F271C50AF403}"/>
    <cellStyle name="Normal 22 7" xfId="1171" xr:uid="{8F92BBF4-C565-49AE-9E6C-A2131BD51B92}"/>
    <cellStyle name="Normal 22 70" xfId="1172" xr:uid="{7EDD4036-BFC6-4D47-8470-FE8F36BE7BC5}"/>
    <cellStyle name="Normal 22 71" xfId="1173" xr:uid="{C3E82A2F-49F0-4A03-8B0A-FA9EBF347833}"/>
    <cellStyle name="Normal 22 72" xfId="1174" xr:uid="{06183B2D-3A89-4E3E-A1C0-F73DFFA24D2F}"/>
    <cellStyle name="Normal 22 8" xfId="1175" xr:uid="{046C4AA2-BF8F-4934-A55B-F618A688ACAF}"/>
    <cellStyle name="Normal 22 9" xfId="1176" xr:uid="{398215C2-C3FE-4B5F-BAB1-EF69280337F7}"/>
    <cellStyle name="Normal 23" xfId="1177" xr:uid="{1AE4D53A-D596-45DA-904F-775959998F09}"/>
    <cellStyle name="Normal 23 10" xfId="1178" xr:uid="{FA57CE35-0C3B-4DA4-A280-82B28159EC8E}"/>
    <cellStyle name="Normal 23 11" xfId="1179" xr:uid="{95EEF63A-EB4D-4D17-8C23-1B36585A08C4}"/>
    <cellStyle name="Normal 23 12" xfId="1180" xr:uid="{D555819E-807D-44F0-966A-DBECB28EC9E2}"/>
    <cellStyle name="Normal 23 13" xfId="1181" xr:uid="{D8C300AA-0264-4FB8-9CFF-04C049A2B8F0}"/>
    <cellStyle name="Normal 23 14" xfId="1182" xr:uid="{487C309D-FD73-4E57-B5B1-48C6FDA76614}"/>
    <cellStyle name="Normal 23 15" xfId="1183" xr:uid="{68C4B7D2-B5D2-4AA8-B204-825C12CBE67E}"/>
    <cellStyle name="Normal 23 16" xfId="1184" xr:uid="{90F4B824-0167-4875-BBF1-F89E8B674094}"/>
    <cellStyle name="Normal 23 17" xfId="1185" xr:uid="{DA3F7CE6-B3FA-4E17-99AC-A3FC3EE00CDA}"/>
    <cellStyle name="Normal 23 18" xfId="1186" xr:uid="{71FFD8B4-87C2-4A10-8F2B-F1A0894FD02C}"/>
    <cellStyle name="Normal 23 19" xfId="1187" xr:uid="{E9714AE7-1A77-451C-8A34-A41E9884E3FB}"/>
    <cellStyle name="Normal 23 2" xfId="1188" xr:uid="{A5AD2729-4D0E-4D2D-B0CE-D7D86ED3AA4C}"/>
    <cellStyle name="Normal 23 20" xfId="1189" xr:uid="{A1D44CD5-8D25-4453-8406-6EEE91A6CC6B}"/>
    <cellStyle name="Normal 23 21" xfId="1190" xr:uid="{F64E51DF-9BD6-4A25-97EC-3134BB3F5F0E}"/>
    <cellStyle name="Normal 23 22" xfId="1191" xr:uid="{88B276EB-83D3-448B-9A78-8921FC2CBC39}"/>
    <cellStyle name="Normal 23 23" xfId="1192" xr:uid="{84DE34D5-2CF7-42D4-A43F-E16AB4D3707A}"/>
    <cellStyle name="Normal 23 24" xfId="1193" xr:uid="{1BCF6987-279D-4018-922C-FEBB0EEA481E}"/>
    <cellStyle name="Normal 23 25" xfId="1194" xr:uid="{557C4795-E033-48DA-88A7-33087783C6AB}"/>
    <cellStyle name="Normal 23 26" xfId="1195" xr:uid="{6079D860-D2D9-41DD-A555-B6E4819E4D47}"/>
    <cellStyle name="Normal 23 27" xfId="1196" xr:uid="{E0D480F0-F32E-415C-BD98-09D5E4D29290}"/>
    <cellStyle name="Normal 23 28" xfId="1197" xr:uid="{38E0F2E9-1044-40F9-9731-8D9111781E92}"/>
    <cellStyle name="Normal 23 29" xfId="1198" xr:uid="{F59C20D4-DAF0-4619-89AF-04813D66399B}"/>
    <cellStyle name="Normal 23 3" xfId="1199" xr:uid="{A2BD67E0-1351-41CF-A4E9-30467CAD7FA3}"/>
    <cellStyle name="Normal 23 30" xfId="1200" xr:uid="{9DE1EABF-68B4-4447-84BB-D9D14205D0FA}"/>
    <cellStyle name="Normal 23 31" xfId="1201" xr:uid="{A84EA258-B19E-4359-ACEA-CF9F9A6CCD38}"/>
    <cellStyle name="Normal 23 32" xfId="1202" xr:uid="{FD1C75F4-8E54-45C8-B795-B9ACCC9E0B27}"/>
    <cellStyle name="Normal 23 33" xfId="1203" xr:uid="{D01F8D27-2B37-4C74-8AD7-06D927AE7370}"/>
    <cellStyle name="Normal 23 34" xfId="1204" xr:uid="{A4525769-D52B-453F-B786-15B9055A970F}"/>
    <cellStyle name="Normal 23 35" xfId="1205" xr:uid="{07B824D8-15D9-483B-A618-DEF9D5AD40EA}"/>
    <cellStyle name="Normal 23 36" xfId="1206" xr:uid="{85EF9B11-F0B1-47E8-A6E8-F3D6792ADFB0}"/>
    <cellStyle name="Normal 23 37" xfId="1207" xr:uid="{837CE7A7-8550-479C-99F8-A019EEA08522}"/>
    <cellStyle name="Normal 23 38" xfId="1208" xr:uid="{60CDA8FF-E3AD-465A-8C33-BD0378FE2701}"/>
    <cellStyle name="Normal 23 39" xfId="1209" xr:uid="{C50001E7-28EE-42B7-8B88-14590B270195}"/>
    <cellStyle name="Normal 23 4" xfId="1210" xr:uid="{6F36287A-F1AB-4922-B373-421AAE96865A}"/>
    <cellStyle name="Normal 23 40" xfId="1211" xr:uid="{609D43BC-387E-4894-9449-1A5C2507BC34}"/>
    <cellStyle name="Normal 23 41" xfId="1212" xr:uid="{BC3DAFED-BF0B-40D3-BD98-ADFF99837C19}"/>
    <cellStyle name="Normal 23 42" xfId="1213" xr:uid="{5284BD6E-65FD-447C-BB51-ADD7766715A9}"/>
    <cellStyle name="Normal 23 43" xfId="1214" xr:uid="{81EE5E27-039A-41E0-8D59-A07886A90308}"/>
    <cellStyle name="Normal 23 44" xfId="1215" xr:uid="{5AD091CF-F5D7-4D72-86C4-E08B758FDF11}"/>
    <cellStyle name="Normal 23 45" xfId="1216" xr:uid="{D54C9074-2401-4220-9CCE-A5C6AB34578D}"/>
    <cellStyle name="Normal 23 46" xfId="1217" xr:uid="{B748AB60-885C-4507-88E7-4F3DB9C478A4}"/>
    <cellStyle name="Normal 23 47" xfId="1218" xr:uid="{A58C9394-75F7-49B4-93A9-3F26B441BF97}"/>
    <cellStyle name="Normal 23 48" xfId="1219" xr:uid="{9D6CB36E-312E-4BA2-9613-A119A0EECA75}"/>
    <cellStyle name="Normal 23 49" xfId="1220" xr:uid="{B1E47B3E-9D21-4E3D-AD61-541969CEAFF0}"/>
    <cellStyle name="Normal 23 5" xfId="1221" xr:uid="{9018F077-F660-4FEE-A8CF-4DF14D53D566}"/>
    <cellStyle name="Normal 23 50" xfId="1222" xr:uid="{17F86868-357A-42BC-8205-7D0E73FC8934}"/>
    <cellStyle name="Normal 23 51" xfId="1223" xr:uid="{66F7BAFC-0F4E-4C98-A0FE-AFF73F08F9A2}"/>
    <cellStyle name="Normal 23 52" xfId="1224" xr:uid="{D47C52EF-448A-4F23-AFFC-359CA8310389}"/>
    <cellStyle name="Normal 23 53" xfId="1225" xr:uid="{272D28E9-DA25-466A-A0FE-D7E29CA07D14}"/>
    <cellStyle name="Normal 23 54" xfId="1226" xr:uid="{DC0A84E7-9BE8-4C17-A4DF-DC4A1FB3E045}"/>
    <cellStyle name="Normal 23 55" xfId="1227" xr:uid="{CD957AE1-2575-471C-8E58-9846BC3C5A57}"/>
    <cellStyle name="Normal 23 56" xfId="1228" xr:uid="{52F8ACF5-FC0D-4F1C-B2D7-2FAA1549FFFE}"/>
    <cellStyle name="Normal 23 57" xfId="1229" xr:uid="{EABA1062-65A5-4AF7-96FA-32AE8CA73B80}"/>
    <cellStyle name="Normal 23 58" xfId="1230" xr:uid="{0C07BAC2-0B42-4C72-B321-E9DCC318CBC8}"/>
    <cellStyle name="Normal 23 59" xfId="1231" xr:uid="{CA3553A0-53B8-465F-8C56-8BF569EE49E9}"/>
    <cellStyle name="Normal 23 6" xfId="1232" xr:uid="{C7714A0E-21AD-4BDA-8DFC-EDC2A8A9A3FC}"/>
    <cellStyle name="Normal 23 60" xfId="1233" xr:uid="{EDE87E3C-5B9E-4CC4-99AA-6C274BE3FE04}"/>
    <cellStyle name="Normal 23 61" xfId="1234" xr:uid="{8A17D251-BD47-470C-A8A9-793FC3505DB0}"/>
    <cellStyle name="Normal 23 62" xfId="1235" xr:uid="{C7815D2B-CBA0-4388-9D28-E91EDB2DC0CA}"/>
    <cellStyle name="Normal 23 63" xfId="1236" xr:uid="{30E51B39-7660-4CCE-B0DA-196033C4596A}"/>
    <cellStyle name="Normal 23 64" xfId="1237" xr:uid="{60083473-3315-4007-8AAB-98D4E31EEB51}"/>
    <cellStyle name="Normal 23 65" xfId="1238" xr:uid="{E25AD90D-3716-443C-93C5-87D6AF3F9175}"/>
    <cellStyle name="Normal 23 66" xfId="1239" xr:uid="{D24ED688-6442-4EC7-9FCE-C4B02DD593EA}"/>
    <cellStyle name="Normal 23 67" xfId="1240" xr:uid="{4578347A-3A43-43F6-95C1-025A9F9E0E05}"/>
    <cellStyle name="Normal 23 68" xfId="1241" xr:uid="{A8B4847A-EFD8-4244-ADEB-C5A3BB4CB3F4}"/>
    <cellStyle name="Normal 23 69" xfId="1242" xr:uid="{5C6A2149-5830-4FF8-991E-792B971ED17C}"/>
    <cellStyle name="Normal 23 7" xfId="1243" xr:uid="{7341461B-3E39-4D56-9160-A4765B5EEB3F}"/>
    <cellStyle name="Normal 23 70" xfId="1244" xr:uid="{E516AC60-7776-4037-A911-907659ECD1EE}"/>
    <cellStyle name="Normal 23 71" xfId="1245" xr:uid="{ACD167A8-F39D-4EDB-8678-FBFD5A9ACB74}"/>
    <cellStyle name="Normal 23 72" xfId="1246" xr:uid="{D91E0398-2038-40F8-AEBD-1BD545FE1416}"/>
    <cellStyle name="Normal 23 8" xfId="1247" xr:uid="{A9B4FDDD-FCE5-4311-8A48-3B7D6D674449}"/>
    <cellStyle name="Normal 23 9" xfId="1248" xr:uid="{FD3AB9C7-F5FB-4A43-A2D3-8F5B838E3CAD}"/>
    <cellStyle name="Normal 24" xfId="1249" xr:uid="{ACDC053E-3C0C-4778-AA5E-EF5EF65E48D1}"/>
    <cellStyle name="Normal 24 10" xfId="1250" xr:uid="{C89F1049-AED0-48D8-8535-86F702390C32}"/>
    <cellStyle name="Normal 24 11" xfId="1251" xr:uid="{E635195F-809A-4600-8138-2BB995ACD987}"/>
    <cellStyle name="Normal 24 12" xfId="1252" xr:uid="{845A8332-3565-4E24-8AD5-10AEAD5F7C4D}"/>
    <cellStyle name="Normal 24 13" xfId="1253" xr:uid="{D17DFB61-E97C-4B6A-BB64-32F0EB331AC8}"/>
    <cellStyle name="Normal 24 14" xfId="1254" xr:uid="{D00A8A9A-AE93-4028-AE51-36BC4D1107DC}"/>
    <cellStyle name="Normal 24 15" xfId="1255" xr:uid="{D77D3877-6154-4BCD-AEF5-691902275528}"/>
    <cellStyle name="Normal 24 16" xfId="1256" xr:uid="{279E2E6B-2074-4B4B-9CE4-FD977117D6CD}"/>
    <cellStyle name="Normal 24 17" xfId="1257" xr:uid="{6DE506B0-DF43-4557-8C85-FA25901C9E90}"/>
    <cellStyle name="Normal 24 18" xfId="1258" xr:uid="{63381719-E6AB-4C03-A8F3-DB7ECBD55EE0}"/>
    <cellStyle name="Normal 24 19" xfId="1259" xr:uid="{787FBF5D-A40A-4F59-9E47-46EB89B39D9B}"/>
    <cellStyle name="Normal 24 2" xfId="1260" xr:uid="{1C7D3709-B1C0-4AB8-AB9E-3B4C02E02E0E}"/>
    <cellStyle name="Normal 24 20" xfId="1261" xr:uid="{CEC4CD7C-FCC9-4E0B-B343-1A8CB0C1AC6E}"/>
    <cellStyle name="Normal 24 21" xfId="1262" xr:uid="{025075B3-AE7A-4B80-A9ED-8AE73DAA118E}"/>
    <cellStyle name="Normal 24 22" xfId="1263" xr:uid="{A5531AAD-858E-46CC-B421-00A1B3F5E92E}"/>
    <cellStyle name="Normal 24 23" xfId="1264" xr:uid="{A340180E-D9A0-4A5E-8C7B-DF293890CCDD}"/>
    <cellStyle name="Normal 24 24" xfId="1265" xr:uid="{30C1207A-BF28-4010-9DE8-7A8DC2B2933C}"/>
    <cellStyle name="Normal 24 25" xfId="1266" xr:uid="{8A6B82DC-E034-4156-8D32-4A4DD228CDBD}"/>
    <cellStyle name="Normal 24 26" xfId="1267" xr:uid="{9043D33E-BA2B-441C-8C2B-DF2EC29C26BF}"/>
    <cellStyle name="Normal 24 27" xfId="1268" xr:uid="{B9A9B25E-A429-4D87-B991-6EE0D9A91EA0}"/>
    <cellStyle name="Normal 24 28" xfId="1269" xr:uid="{F1A81E09-C9F7-4E82-AE2F-545F437B549C}"/>
    <cellStyle name="Normal 24 29" xfId="1270" xr:uid="{ECA325F1-ECF6-4029-809E-208D6B54E465}"/>
    <cellStyle name="Normal 24 3" xfId="1271" xr:uid="{5B140075-13A5-4528-AC8C-576317107067}"/>
    <cellStyle name="Normal 24 30" xfId="1272" xr:uid="{4A5D56A1-8E95-4608-9AC8-027AE5902F9D}"/>
    <cellStyle name="Normal 24 31" xfId="1273" xr:uid="{95B8A0FC-B958-4B5D-80FD-123DCFAA64E3}"/>
    <cellStyle name="Normal 24 32" xfId="1274" xr:uid="{AABF3DD6-5674-4609-A7F2-FCDD42ED9912}"/>
    <cellStyle name="Normal 24 33" xfId="1275" xr:uid="{1A992476-F43E-45B7-8EC1-B49C20A53109}"/>
    <cellStyle name="Normal 24 34" xfId="1276" xr:uid="{064CA0A6-A70F-4477-B299-475B0F271C50}"/>
    <cellStyle name="Normal 24 35" xfId="1277" xr:uid="{D65880EC-DEA7-407D-B010-35619960F4B7}"/>
    <cellStyle name="Normal 24 36" xfId="1278" xr:uid="{F43B64B8-38E2-41D8-B3C3-D1BB0CA91ADE}"/>
    <cellStyle name="Normal 24 37" xfId="1279" xr:uid="{3A7E2145-37B0-4392-A7FA-B900E8FCAA67}"/>
    <cellStyle name="Normal 24 38" xfId="1280" xr:uid="{0F5D147A-D537-4FCA-AE7A-85FC66F7EAB8}"/>
    <cellStyle name="Normal 24 39" xfId="1281" xr:uid="{2A863932-0153-4543-9406-2EE24192C023}"/>
    <cellStyle name="Normal 24 4" xfId="1282" xr:uid="{44D5878F-24A7-4E8E-A11F-E46F28747496}"/>
    <cellStyle name="Normal 24 40" xfId="1283" xr:uid="{5AA6C3B8-4095-45D6-88F0-EE5CA96E8735}"/>
    <cellStyle name="Normal 24 41" xfId="1284" xr:uid="{F6FE2360-CD5E-4E87-8BD2-692809D5D217}"/>
    <cellStyle name="Normal 24 42" xfId="1285" xr:uid="{60E4C720-D5AA-4F77-864F-0BB69116073E}"/>
    <cellStyle name="Normal 24 43" xfId="1286" xr:uid="{EC3D7A2E-EC5D-4E6C-8F1A-B78658412615}"/>
    <cellStyle name="Normal 24 44" xfId="1287" xr:uid="{6FE3855B-261A-462B-8512-6AA74888893E}"/>
    <cellStyle name="Normal 24 45" xfId="1288" xr:uid="{A4896EFF-EE10-47EF-B705-440950BE698B}"/>
    <cellStyle name="Normal 24 46" xfId="1289" xr:uid="{F565294D-CD69-41C0-ADC9-E74C625DAB1A}"/>
    <cellStyle name="Normal 24 47" xfId="1290" xr:uid="{E4DE4347-2CB2-416C-976B-A55E49110571}"/>
    <cellStyle name="Normal 24 48" xfId="1291" xr:uid="{2B12EABE-4BCA-4E9B-841A-8E34A7797C41}"/>
    <cellStyle name="Normal 24 49" xfId="1292" xr:uid="{A752D5CB-1446-4D6A-8317-54D34FF0B874}"/>
    <cellStyle name="Normal 24 5" xfId="1293" xr:uid="{5BCEDA8E-35ED-4794-AE96-74FBC47C5A07}"/>
    <cellStyle name="Normal 24 50" xfId="1294" xr:uid="{A15BDCD8-336E-4317-8A2C-E67AC049554C}"/>
    <cellStyle name="Normal 24 51" xfId="1295" xr:uid="{F7F5CA7B-71EA-4937-B18D-A585E50A6E90}"/>
    <cellStyle name="Normal 24 52" xfId="1296" xr:uid="{8EE697FE-1D8D-492E-A636-E363222CB8EE}"/>
    <cellStyle name="Normal 24 53" xfId="1297" xr:uid="{A5416D7C-02E2-407C-BC28-EBD813F6D522}"/>
    <cellStyle name="Normal 24 54" xfId="1298" xr:uid="{7187DB5A-591A-4977-860D-337180834658}"/>
    <cellStyle name="Normal 24 55" xfId="1299" xr:uid="{E78CFC34-4706-42AF-9ED6-3E2A7113934D}"/>
    <cellStyle name="Normal 24 56" xfId="1300" xr:uid="{EA477FD2-5893-4D42-9C83-2FB29C88DEC9}"/>
    <cellStyle name="Normal 24 57" xfId="1301" xr:uid="{017CA2E6-2942-4C69-8603-FAC96477648E}"/>
    <cellStyle name="Normal 24 58" xfId="1302" xr:uid="{1CD3AE5F-3710-4DF5-94C4-E1130175F6B5}"/>
    <cellStyle name="Normal 24 59" xfId="1303" xr:uid="{746F4D66-39A3-4BB5-A110-C7D03DC6F68D}"/>
    <cellStyle name="Normal 24 6" xfId="1304" xr:uid="{A7AC3614-7F79-49C0-B717-462FBBAB3644}"/>
    <cellStyle name="Normal 24 60" xfId="1305" xr:uid="{80498680-7207-4BCA-86C8-B6039EFC3A7C}"/>
    <cellStyle name="Normal 24 61" xfId="1306" xr:uid="{47C9D42A-F303-4429-8E20-630EB0F0DBD8}"/>
    <cellStyle name="Normal 24 62" xfId="1307" xr:uid="{9D7E47D1-526A-45D4-9885-94A8CE69E7EE}"/>
    <cellStyle name="Normal 24 63" xfId="1308" xr:uid="{8C6A7AC5-A75A-431C-A0C4-6375A9DD57C0}"/>
    <cellStyle name="Normal 24 64" xfId="1309" xr:uid="{06D6EA08-8243-4A5D-A95B-663F7D0FD523}"/>
    <cellStyle name="Normal 24 65" xfId="1310" xr:uid="{7CE4C409-B506-4961-AA8B-9262DD98E8F1}"/>
    <cellStyle name="Normal 24 66" xfId="1311" xr:uid="{CF0193EC-2F5F-4181-A4DE-84B95B4D07DC}"/>
    <cellStyle name="Normal 24 67" xfId="1312" xr:uid="{25D0C603-9F18-4FF9-B2FA-A68BF15E0369}"/>
    <cellStyle name="Normal 24 68" xfId="1313" xr:uid="{6A1CC5A2-A68D-4D55-9CE3-0B7B2CA1DCB8}"/>
    <cellStyle name="Normal 24 69" xfId="1314" xr:uid="{AFDF617D-191F-4FC2-8D55-6DC027D9D513}"/>
    <cellStyle name="Normal 24 7" xfId="1315" xr:uid="{6E2F1235-7FA7-40AA-AFD6-7BD2766DDB72}"/>
    <cellStyle name="Normal 24 70" xfId="1316" xr:uid="{3AD3E3FD-D28D-45E4-B86B-F0D752245654}"/>
    <cellStyle name="Normal 24 71" xfId="1317" xr:uid="{EB0348A8-33EE-46B5-B4EF-FEF521CF4CDA}"/>
    <cellStyle name="Normal 24 72" xfId="1318" xr:uid="{A3800326-4AF3-41C0-9C99-7955F6C72600}"/>
    <cellStyle name="Normal 24 8" xfId="1319" xr:uid="{6CD2AF0D-ABCB-44C6-BDC4-74A855ECE863}"/>
    <cellStyle name="Normal 24 9" xfId="1320" xr:uid="{04434240-691D-4E74-BB07-34C8D06DA83D}"/>
    <cellStyle name="Normal 25" xfId="1321" xr:uid="{D7A9A68F-1411-49DD-BDE8-18B6E02D22E5}"/>
    <cellStyle name="Normal 25 10" xfId="1322" xr:uid="{9FD0F8C4-0314-4478-8971-15C10B3CB893}"/>
    <cellStyle name="Normal 25 11" xfId="1323" xr:uid="{AF44CE75-0097-42D5-8163-67AA3A4360D1}"/>
    <cellStyle name="Normal 25 12" xfId="1324" xr:uid="{317A1417-D51D-474A-AA8F-8B6A1BDF9269}"/>
    <cellStyle name="Normal 25 13" xfId="1325" xr:uid="{1217CD93-446C-4DF4-BBF3-B24C4F07C20D}"/>
    <cellStyle name="Normal 25 14" xfId="1326" xr:uid="{29CF4BC8-F027-401E-A990-B2DC5A037C0A}"/>
    <cellStyle name="Normal 25 15" xfId="1327" xr:uid="{1F5A9A49-6F73-4E09-8EDD-640BD4DF64DF}"/>
    <cellStyle name="Normal 25 16" xfId="1328" xr:uid="{9ACCF5D8-06BA-4AE9-88CB-FF9131429B92}"/>
    <cellStyle name="Normal 25 17" xfId="1329" xr:uid="{1C708014-6D0C-4B17-A6CC-D63453E8AFD9}"/>
    <cellStyle name="Normal 25 18" xfId="1330" xr:uid="{3FFE2224-A810-43BD-B748-1A577974C332}"/>
    <cellStyle name="Normal 25 19" xfId="1331" xr:uid="{55DCE71D-89BF-49B5-B066-83C451A72FD4}"/>
    <cellStyle name="Normal 25 2" xfId="1332" xr:uid="{BCF0F5E4-0692-43D5-A6AC-FE09A66A1B16}"/>
    <cellStyle name="Normal 25 20" xfId="1333" xr:uid="{AD578CC6-FEE1-481A-9EA2-F2832D725343}"/>
    <cellStyle name="Normal 25 21" xfId="1334" xr:uid="{A11780D7-B4B0-4C27-B0A9-7B6A2D51CB79}"/>
    <cellStyle name="Normal 25 22" xfId="1335" xr:uid="{B61335F5-B38C-4764-90A6-FC23E095A627}"/>
    <cellStyle name="Normal 25 23" xfId="1336" xr:uid="{89BC06B2-2BFD-406D-A50A-F48E36F98B01}"/>
    <cellStyle name="Normal 25 24" xfId="1337" xr:uid="{280ACC82-C907-4230-96ED-872F6EAC8D03}"/>
    <cellStyle name="Normal 25 25" xfId="1338" xr:uid="{9E5D7B78-D19B-490A-95F0-48AD395BEC8B}"/>
    <cellStyle name="Normal 25 26" xfId="1339" xr:uid="{FE03456A-E599-4CF1-A6F5-D0F28DA8C1FA}"/>
    <cellStyle name="Normal 25 27" xfId="1340" xr:uid="{D7E15350-35B0-4A38-89F6-251272CCD95F}"/>
    <cellStyle name="Normal 25 28" xfId="1341" xr:uid="{42078A42-BDE4-404E-8D16-998C94B48FEB}"/>
    <cellStyle name="Normal 25 29" xfId="1342" xr:uid="{428FB0B4-419F-4629-A2EE-0546CF73BE91}"/>
    <cellStyle name="Normal 25 3" xfId="1343" xr:uid="{660034F0-D925-4C9D-9A9C-D214116E8621}"/>
    <cellStyle name="Normal 25 30" xfId="1344" xr:uid="{89637224-660C-43B9-8128-636497E764D8}"/>
    <cellStyle name="Normal 25 31" xfId="1345" xr:uid="{6BA354D9-8998-4FCB-9F1D-2BDD1A6035BC}"/>
    <cellStyle name="Normal 25 32" xfId="1346" xr:uid="{9B2EF90D-BBCA-4187-BBA5-7AA4B8ACE8B6}"/>
    <cellStyle name="Normal 25 33" xfId="1347" xr:uid="{C8C2AB1F-FDE2-498D-83C1-4F78D9B74A52}"/>
    <cellStyle name="Normal 25 34" xfId="1348" xr:uid="{EFD5EBC9-47A6-4A54-903D-FA53805CD4A8}"/>
    <cellStyle name="Normal 25 35" xfId="1349" xr:uid="{CED7B456-E8B8-4DC8-878D-ADF37721514D}"/>
    <cellStyle name="Normal 25 36" xfId="1350" xr:uid="{C33FB19B-7AD9-4496-B91D-CB4437F6E615}"/>
    <cellStyle name="Normal 25 37" xfId="1351" xr:uid="{E3CF7958-9063-4A85-9196-1AE9F5B45AD4}"/>
    <cellStyle name="Normal 25 38" xfId="1352" xr:uid="{42C6C44D-F8E7-4081-8B6C-EE759E4A6FDB}"/>
    <cellStyle name="Normal 25 39" xfId="1353" xr:uid="{0D2676C7-E5B7-4CB1-8D95-FDCF1EE57728}"/>
    <cellStyle name="Normal 25 4" xfId="1354" xr:uid="{7D2E778B-BBCC-4D33-82B7-FE53C12F8069}"/>
    <cellStyle name="Normal 25 40" xfId="1355" xr:uid="{5F6C9DE8-CD6F-4F77-A601-EC4F23D6A340}"/>
    <cellStyle name="Normal 25 41" xfId="1356" xr:uid="{741A8B51-777E-4E68-B88F-D3EBBAAD5472}"/>
    <cellStyle name="Normal 25 42" xfId="1357" xr:uid="{BEFBF097-204F-4393-936E-B84D120EB679}"/>
    <cellStyle name="Normal 25 43" xfId="1358" xr:uid="{CE1B8E1E-88EA-456B-8045-A2D3B09A982C}"/>
    <cellStyle name="Normal 25 44" xfId="1359" xr:uid="{A3A2FEF7-9B6E-4A3B-85E3-943CF54099CD}"/>
    <cellStyle name="Normal 25 45" xfId="1360" xr:uid="{7AEB89F2-CAB3-43D6-A824-9253F399AD7F}"/>
    <cellStyle name="Normal 25 46" xfId="1361" xr:uid="{5B5D37FC-18E9-4E01-A317-0A0D8A15CBEB}"/>
    <cellStyle name="Normal 25 47" xfId="1362" xr:uid="{E2964157-3C38-49B7-9661-8B83FC670689}"/>
    <cellStyle name="Normal 25 48" xfId="1363" xr:uid="{EC6FF022-C664-4D57-AD0B-A162883E4249}"/>
    <cellStyle name="Normal 25 49" xfId="1364" xr:uid="{6AA8DF2E-DAFB-4942-AB2C-9BFE0E5E60F8}"/>
    <cellStyle name="Normal 25 5" xfId="1365" xr:uid="{EF784083-8902-44A8-A7F9-7CAFEEBA79F3}"/>
    <cellStyle name="Normal 25 50" xfId="1366" xr:uid="{B37ABF6F-4F90-479F-B75D-39057AEBD188}"/>
    <cellStyle name="Normal 25 51" xfId="1367" xr:uid="{D117962F-70CF-4F54-9AE2-E80C67489A20}"/>
    <cellStyle name="Normal 25 52" xfId="1368" xr:uid="{1FD353C3-6C52-4AD0-A022-D10E4C250B50}"/>
    <cellStyle name="Normal 25 53" xfId="1369" xr:uid="{B65E6009-CB2D-492F-BDFD-61250D51C5FE}"/>
    <cellStyle name="Normal 25 54" xfId="1370" xr:uid="{544BB850-018E-4966-8C19-4EE490F7CF73}"/>
    <cellStyle name="Normal 25 55" xfId="1371" xr:uid="{ACF7C93D-50B2-411C-B519-2C1E5FCE4BA0}"/>
    <cellStyle name="Normal 25 56" xfId="1372" xr:uid="{88D5894E-F7C2-4490-83C2-8392FF8BBE38}"/>
    <cellStyle name="Normal 25 57" xfId="1373" xr:uid="{D87819AA-4D0F-48DF-B0D5-EBBF055F5B6B}"/>
    <cellStyle name="Normal 25 58" xfId="1374" xr:uid="{33F443ED-9078-4A09-B048-3779B713F1DC}"/>
    <cellStyle name="Normal 25 59" xfId="1375" xr:uid="{ABA4289F-6E2B-40C1-A9C7-0C6B341F1F7A}"/>
    <cellStyle name="Normal 25 6" xfId="1376" xr:uid="{B84EE257-DA54-4BAB-B6C6-0B5F5C747753}"/>
    <cellStyle name="Normal 25 60" xfId="1377" xr:uid="{71452753-36ED-4F84-B850-1BC356FE1245}"/>
    <cellStyle name="Normal 25 61" xfId="1378" xr:uid="{2F28F73D-5937-4415-AFF7-ED010E4C995B}"/>
    <cellStyle name="Normal 25 62" xfId="1379" xr:uid="{4916C438-05AA-4215-944F-8D4CE765D57B}"/>
    <cellStyle name="Normal 25 63" xfId="1380" xr:uid="{9ADAA07D-B0EC-442B-859C-16B36F3AE389}"/>
    <cellStyle name="Normal 25 64" xfId="1381" xr:uid="{33E0B386-72C2-4236-A36F-185777EE16A9}"/>
    <cellStyle name="Normal 25 65" xfId="1382" xr:uid="{0D4D6B80-36E6-4EAD-92C4-7C15EF81987E}"/>
    <cellStyle name="Normal 25 66" xfId="1383" xr:uid="{B5AA8F3E-926B-45EF-801A-BEF3FF54027D}"/>
    <cellStyle name="Normal 25 67" xfId="1384" xr:uid="{FC68C579-5229-4715-8CAE-4A003ECBF0ED}"/>
    <cellStyle name="Normal 25 68" xfId="1385" xr:uid="{89EDA60A-59A4-4CC3-92CE-C4215E940E07}"/>
    <cellStyle name="Normal 25 69" xfId="1386" xr:uid="{04410C61-528C-4D60-A5B3-A6684F1C9592}"/>
    <cellStyle name="Normal 25 7" xfId="1387" xr:uid="{3EDE6904-6F38-4B60-9A3F-DFA611850C2B}"/>
    <cellStyle name="Normal 25 70" xfId="1388" xr:uid="{8FBC657A-E375-4C64-A4BA-15F47551434B}"/>
    <cellStyle name="Normal 25 71" xfId="1389" xr:uid="{58BE2869-D0E2-4FC7-BD93-307D5A6780D7}"/>
    <cellStyle name="Normal 25 72" xfId="1390" xr:uid="{F1C289D3-FC0E-4E3F-A391-457210FC8FA7}"/>
    <cellStyle name="Normal 25 8" xfId="1391" xr:uid="{59E2F8BD-D894-4C1C-89B0-2A6681C3B63F}"/>
    <cellStyle name="Normal 25 9" xfId="1392" xr:uid="{CC54D36D-A32D-4299-A51E-A717F205E7D4}"/>
    <cellStyle name="Normal 26" xfId="1393" xr:uid="{EEFF248D-721F-479A-A31E-76399DC6A535}"/>
    <cellStyle name="Normal 26 10" xfId="1394" xr:uid="{4E7FF285-9BF3-42F6-9611-33FDA8670760}"/>
    <cellStyle name="Normal 26 11" xfId="1395" xr:uid="{7CEC2FA5-955E-4F0A-A098-232F5ED8DC79}"/>
    <cellStyle name="Normal 26 12" xfId="1396" xr:uid="{86317BAC-F874-46BB-9FE4-EE10E0ACCD84}"/>
    <cellStyle name="Normal 26 13" xfId="1397" xr:uid="{F77F9A92-2877-4AD0-81CC-09FB912CB7AF}"/>
    <cellStyle name="Normal 26 14" xfId="1398" xr:uid="{13DE1DAB-0009-4FF8-B4E3-473DEEBF90FC}"/>
    <cellStyle name="Normal 26 15" xfId="1399" xr:uid="{4DBF25DA-1C63-40F1-B64A-308A6BF312B3}"/>
    <cellStyle name="Normal 26 16" xfId="1400" xr:uid="{834FF424-64D8-40AA-9C53-61985CDFB056}"/>
    <cellStyle name="Normal 26 17" xfId="1401" xr:uid="{0C5D5C44-6100-49A5-AB8E-7298D1704071}"/>
    <cellStyle name="Normal 26 18" xfId="1402" xr:uid="{A43DA313-B745-4469-A6CE-B7964A9BEFD8}"/>
    <cellStyle name="Normal 26 19" xfId="1403" xr:uid="{F938ACDF-DE78-4088-A295-9B273F191C8F}"/>
    <cellStyle name="Normal 26 2" xfId="1404" xr:uid="{5E2D981F-1B7B-4395-919E-F73157A49676}"/>
    <cellStyle name="Normal 26 20" xfId="1405" xr:uid="{3E08E4A6-7CB8-410F-BEFE-F771EEE91C21}"/>
    <cellStyle name="Normal 26 21" xfId="1406" xr:uid="{DE49FA8E-560A-4728-B063-9F5FF8A0E418}"/>
    <cellStyle name="Normal 26 22" xfId="1407" xr:uid="{208F4BCA-4B7D-4FD1-AD42-65525C4CCFAF}"/>
    <cellStyle name="Normal 26 23" xfId="1408" xr:uid="{CF95CD7D-CB3D-4AC8-AC40-813D212ADB80}"/>
    <cellStyle name="Normal 26 24" xfId="1409" xr:uid="{19755EC7-15C8-4639-AFCF-58F344A8152D}"/>
    <cellStyle name="Normal 26 25" xfId="1410" xr:uid="{886D911A-9F5F-4B86-8C23-5233C2740E1A}"/>
    <cellStyle name="Normal 26 26" xfId="1411" xr:uid="{3589F859-711E-414B-935F-FE1480FA2D59}"/>
    <cellStyle name="Normal 26 27" xfId="1412" xr:uid="{35F16FBA-3409-4E36-9143-8A12DC2B0653}"/>
    <cellStyle name="Normal 26 28" xfId="1413" xr:uid="{71B70E1C-0A65-4AEB-97FF-4E8F0F045640}"/>
    <cellStyle name="Normal 26 29" xfId="1414" xr:uid="{E8BD2A22-F8B9-44A2-A763-DE87CA465C1A}"/>
    <cellStyle name="Normal 26 3" xfId="1415" xr:uid="{20A95FA3-89D2-4F5D-A0B9-849D9BFCF203}"/>
    <cellStyle name="Normal 26 30" xfId="1416" xr:uid="{A7797E6E-CE0A-4C43-A0A8-3E889132791B}"/>
    <cellStyle name="Normal 26 31" xfId="1417" xr:uid="{070DB7DE-B00B-49B0-B6AB-B26350EEF50D}"/>
    <cellStyle name="Normal 26 32" xfId="1418" xr:uid="{5F28E30E-0F1D-423B-93E6-5B48B2F84DE1}"/>
    <cellStyle name="Normal 26 33" xfId="1419" xr:uid="{2454169B-373C-4AD7-AC18-AD88B89F7F53}"/>
    <cellStyle name="Normal 26 34" xfId="1420" xr:uid="{ED2ED3E3-D257-4FEB-B7D3-F69EE16C534C}"/>
    <cellStyle name="Normal 26 35" xfId="1421" xr:uid="{E85F1C9D-B294-4A25-BB9D-A4B3E0BE9196}"/>
    <cellStyle name="Normal 26 36" xfId="1422" xr:uid="{7D4E6610-732C-47F9-ADA8-266D3035917C}"/>
    <cellStyle name="Normal 26 37" xfId="1423" xr:uid="{F74ADD46-ECF5-47ED-A075-F36CFCC17D8B}"/>
    <cellStyle name="Normal 26 38" xfId="1424" xr:uid="{C606D744-8FE3-4D20-A42F-EBEC9D3607F4}"/>
    <cellStyle name="Normal 26 39" xfId="1425" xr:uid="{5ADA083C-1A97-4044-82AF-AD5384B7664D}"/>
    <cellStyle name="Normal 26 4" xfId="1426" xr:uid="{F627CC90-4FCA-426B-BEB4-1D81B3E1BFAE}"/>
    <cellStyle name="Normal 26 40" xfId="1427" xr:uid="{E7957270-A0FE-4227-8FDC-47AE47509D04}"/>
    <cellStyle name="Normal 26 41" xfId="1428" xr:uid="{6941231A-6D16-470B-B696-C45BB84B75FC}"/>
    <cellStyle name="Normal 26 42" xfId="1429" xr:uid="{C4E31FA5-915B-4A1C-BBF0-4C7BFE70F7F1}"/>
    <cellStyle name="Normal 26 43" xfId="1430" xr:uid="{EA39AA35-8AC8-488F-8649-688E1A63C732}"/>
    <cellStyle name="Normal 26 44" xfId="1431" xr:uid="{57F4BA1D-281B-446A-981D-55A4E1D85FA5}"/>
    <cellStyle name="Normal 26 45" xfId="1432" xr:uid="{7A2BDD4A-B590-4C6E-B2F2-147DCA8E3902}"/>
    <cellStyle name="Normal 26 46" xfId="1433" xr:uid="{67DDEB40-8ADD-4F47-B42D-880C41936FDB}"/>
    <cellStyle name="Normal 26 47" xfId="1434" xr:uid="{D9AE3C54-FC9B-4149-8BC0-D05900DF3442}"/>
    <cellStyle name="Normal 26 48" xfId="1435" xr:uid="{6F58F2A5-FBA4-4D04-9548-1E3C57CC2BA3}"/>
    <cellStyle name="Normal 26 49" xfId="1436" xr:uid="{A93B1F91-6E6B-4E5B-BEB7-B5855D1AFE93}"/>
    <cellStyle name="Normal 26 5" xfId="1437" xr:uid="{328B5FF7-8F5E-44F8-8F87-8EE95E53A688}"/>
    <cellStyle name="Normal 26 50" xfId="1438" xr:uid="{BBF98029-FFF9-4114-BC49-455FA525EFCC}"/>
    <cellStyle name="Normal 26 51" xfId="1439" xr:uid="{95B02D5B-F9CF-4CF0-8A92-31A8C88E581B}"/>
    <cellStyle name="Normal 26 52" xfId="1440" xr:uid="{B5ADD413-2565-440F-B7FA-7E51A6F0B87C}"/>
    <cellStyle name="Normal 26 53" xfId="1441" xr:uid="{16F3360B-1E1E-4176-96E2-1B1F4465A5BA}"/>
    <cellStyle name="Normal 26 54" xfId="1442" xr:uid="{5C878B8F-C8BC-4179-8F46-1D606DEDAFE9}"/>
    <cellStyle name="Normal 26 55" xfId="1443" xr:uid="{62D5175A-6A3B-4D0C-BC2C-45693D6EA4EA}"/>
    <cellStyle name="Normal 26 56" xfId="1444" xr:uid="{8FB2086B-87BF-4BD1-87AC-A98CEE8FC4DE}"/>
    <cellStyle name="Normal 26 57" xfId="1445" xr:uid="{8EDA51AF-6B5F-4F8C-849C-9152436EC7E0}"/>
    <cellStyle name="Normal 26 58" xfId="1446" xr:uid="{4C10B038-DD3E-4CB3-B20D-9BC63E705509}"/>
    <cellStyle name="Normal 26 59" xfId="1447" xr:uid="{7D44C61A-1171-434F-AD75-C7F08F45F2C9}"/>
    <cellStyle name="Normal 26 6" xfId="1448" xr:uid="{07648ADF-BB9A-4794-995A-CE9C7DD79E19}"/>
    <cellStyle name="Normal 26 60" xfId="1449" xr:uid="{917A2776-42EC-456C-994C-4816FF34EC1F}"/>
    <cellStyle name="Normal 26 61" xfId="1450" xr:uid="{9D26E52F-8F40-4E15-94E3-AD5821D167D7}"/>
    <cellStyle name="Normal 26 62" xfId="1451" xr:uid="{83696052-FFC4-4D74-ADB7-2E8FE55D6C42}"/>
    <cellStyle name="Normal 26 63" xfId="1452" xr:uid="{C81C873F-00FF-48DC-9FE1-56873BF14830}"/>
    <cellStyle name="Normal 26 64" xfId="1453" xr:uid="{1CC772FF-80FA-4043-9BE3-76731AF853A4}"/>
    <cellStyle name="Normal 26 65" xfId="1454" xr:uid="{B93DB658-E2DD-4AF2-BA4B-6FE94E9A00DD}"/>
    <cellStyle name="Normal 26 66" xfId="1455" xr:uid="{C945D104-D457-4CBE-A076-0752B22368B8}"/>
    <cellStyle name="Normal 26 67" xfId="1456" xr:uid="{AC0E3114-8814-4904-A459-8204B5A8BAEA}"/>
    <cellStyle name="Normal 26 68" xfId="1457" xr:uid="{8A3762EE-8FFD-4655-8661-A10A1446FE24}"/>
    <cellStyle name="Normal 26 69" xfId="1458" xr:uid="{9DFD5457-475C-4D15-A40F-300665467AE6}"/>
    <cellStyle name="Normal 26 7" xfId="1459" xr:uid="{0E340E26-EE32-4986-AFCE-0679CED8EB44}"/>
    <cellStyle name="Normal 26 70" xfId="1460" xr:uid="{CA98B0D6-78BC-4AF4-92CA-6736A7F15763}"/>
    <cellStyle name="Normal 26 71" xfId="1461" xr:uid="{1BAEEAD0-17B3-428A-B90B-7782D6EEB36F}"/>
    <cellStyle name="Normal 26 72" xfId="1462" xr:uid="{4234A5DB-6CA2-4C5F-B006-B6C0209AF5E9}"/>
    <cellStyle name="Normal 26 8" xfId="1463" xr:uid="{26CA0F18-7FA0-441B-8EBB-C79F73C9C2B0}"/>
    <cellStyle name="Normal 26 9" xfId="1464" xr:uid="{AED341E0-C83D-42B3-BF89-8FCE9258F046}"/>
    <cellStyle name="Normal 27" xfId="1465" xr:uid="{2775DDF5-F6C8-42F8-8910-A8D4B0686513}"/>
    <cellStyle name="Normal 27 10" xfId="1466" xr:uid="{0E9380F6-14F3-4C8E-A066-ED192908A56C}"/>
    <cellStyle name="Normal 27 11" xfId="1467" xr:uid="{B08F1544-B379-4CB3-9E3A-238F270038E9}"/>
    <cellStyle name="Normal 27 12" xfId="1468" xr:uid="{C5938C89-356D-42CB-94C0-346B76AB3CF5}"/>
    <cellStyle name="Normal 27 13" xfId="1469" xr:uid="{1F10BF02-2710-4CF1-A6D8-242FC604EE08}"/>
    <cellStyle name="Normal 27 14" xfId="1470" xr:uid="{23B4CC34-8859-476A-9400-0B3B0BB46514}"/>
    <cellStyle name="Normal 27 15" xfId="1471" xr:uid="{E0F0A98D-7A8F-4046-8519-31BEF012A1CD}"/>
    <cellStyle name="Normal 27 16" xfId="1472" xr:uid="{835F7FBE-BE49-4B9D-AF3A-9E7DA13E4029}"/>
    <cellStyle name="Normal 27 17" xfId="1473" xr:uid="{1B617078-34CA-4D57-ABBD-7803C9C7FF01}"/>
    <cellStyle name="Normal 27 18" xfId="1474" xr:uid="{F883ADAD-CD35-4477-8B50-B4C55569CA2C}"/>
    <cellStyle name="Normal 27 19" xfId="1475" xr:uid="{7118C1B1-1B18-4E47-A593-DF9469E0E48F}"/>
    <cellStyle name="Normal 27 2" xfId="1476" xr:uid="{11E79AF7-BB29-4EEF-9768-0F11C01BB19D}"/>
    <cellStyle name="Normal 27 20" xfId="1477" xr:uid="{55E23E74-1AEF-4292-88C9-15FD280754B7}"/>
    <cellStyle name="Normal 27 21" xfId="1478" xr:uid="{8328A6A6-CC33-499A-B608-0FB734C79F78}"/>
    <cellStyle name="Normal 27 22" xfId="1479" xr:uid="{2B7D9772-31F8-4F48-818E-BE04F22F08A6}"/>
    <cellStyle name="Normal 27 23" xfId="1480" xr:uid="{99BBEC4A-24DE-4D77-B436-E9CF342B8E34}"/>
    <cellStyle name="Normal 27 24" xfId="1481" xr:uid="{AEF3A0BC-D066-4CB2-80E5-FDA4CBEC84A2}"/>
    <cellStyle name="Normal 27 25" xfId="1482" xr:uid="{0C44D0B3-6AD5-43ED-979B-369D42DFC993}"/>
    <cellStyle name="Normal 27 26" xfId="1483" xr:uid="{5DF80B40-BED3-41AB-830D-9CA51EE8764E}"/>
    <cellStyle name="Normal 27 27" xfId="1484" xr:uid="{CC0A953E-7ABB-4966-B22E-DF16D56839A7}"/>
    <cellStyle name="Normal 27 28" xfId="1485" xr:uid="{EB9DB7C4-2E0B-4C5B-9992-8CDBC5AD532F}"/>
    <cellStyle name="Normal 27 29" xfId="1486" xr:uid="{D4C78CF3-A35B-431C-8161-03294878F441}"/>
    <cellStyle name="Normal 27 3" xfId="1487" xr:uid="{206E2994-4C24-4981-8725-5A7BAA5E9EE4}"/>
    <cellStyle name="Normal 27 30" xfId="1488" xr:uid="{10764A1A-4077-4372-A147-D4C64706EF9E}"/>
    <cellStyle name="Normal 27 31" xfId="1489" xr:uid="{C78D82B4-64F4-48F6-81A2-78B421000A89}"/>
    <cellStyle name="Normal 27 32" xfId="1490" xr:uid="{2C3A7762-55E9-4205-AC19-A306B9401644}"/>
    <cellStyle name="Normal 27 33" xfId="1491" xr:uid="{EA27F2D2-7191-48C0-8064-F1129E5D07B7}"/>
    <cellStyle name="Normal 27 34" xfId="1492" xr:uid="{25BEA78B-A3A0-4C08-8B87-47599EEEB1AC}"/>
    <cellStyle name="Normal 27 35" xfId="1493" xr:uid="{D1F58AEB-F43A-4067-A94A-A10F7F54B057}"/>
    <cellStyle name="Normal 27 36" xfId="1494" xr:uid="{9D966C21-00BF-467E-9C6A-64585B416400}"/>
    <cellStyle name="Normal 27 37" xfId="1495" xr:uid="{8502BAA1-10A3-4027-A9C2-D14AA7268CD8}"/>
    <cellStyle name="Normal 27 38" xfId="1496" xr:uid="{AEE63052-CB61-4F30-A84B-D690C7180F81}"/>
    <cellStyle name="Normal 27 39" xfId="1497" xr:uid="{53A9E236-B362-4F6D-AD79-F9CAABB07A8C}"/>
    <cellStyle name="Normal 27 4" xfId="1498" xr:uid="{41496435-0833-444D-A0C6-1D626824EF5B}"/>
    <cellStyle name="Normal 27 40" xfId="1499" xr:uid="{F95A20BC-C588-42BE-896F-D704EEEB15EC}"/>
    <cellStyle name="Normal 27 41" xfId="1500" xr:uid="{4C6B4952-55C5-4020-BC42-D69CEB3EC5A9}"/>
    <cellStyle name="Normal 27 42" xfId="1501" xr:uid="{9C954715-7B07-419C-9689-871039012C78}"/>
    <cellStyle name="Normal 27 43" xfId="1502" xr:uid="{E9B82FEF-2C57-4F2A-915D-726EAD9A9892}"/>
    <cellStyle name="Normal 27 44" xfId="1503" xr:uid="{3FF97023-FE57-492F-B3B8-24AB59FF9C0A}"/>
    <cellStyle name="Normal 27 45" xfId="1504" xr:uid="{99383DD1-FF80-461E-B0EF-E7E8A9E0BEE0}"/>
    <cellStyle name="Normal 27 46" xfId="1505" xr:uid="{2768BC73-AE0A-4064-B16C-321DE826295A}"/>
    <cellStyle name="Normal 27 47" xfId="1506" xr:uid="{F026D98C-EF04-4E5E-9988-789354CC26A2}"/>
    <cellStyle name="Normal 27 48" xfId="1507" xr:uid="{BB348889-8CE3-4BC1-9834-CF3150AC4592}"/>
    <cellStyle name="Normal 27 49" xfId="1508" xr:uid="{C02FA3B1-0CAF-4146-880C-2F4DE0341845}"/>
    <cellStyle name="Normal 27 5" xfId="1509" xr:uid="{38407D37-0746-43B7-A303-269B534180A7}"/>
    <cellStyle name="Normal 27 50" xfId="1510" xr:uid="{DC20CADF-FCF6-48CD-870C-E4C29E120FE9}"/>
    <cellStyle name="Normal 27 51" xfId="1511" xr:uid="{48098E8C-34D9-43FC-AEB8-F24EEA7A30C2}"/>
    <cellStyle name="Normal 27 52" xfId="1512" xr:uid="{C65E02DB-35A0-4500-9127-8D5690580055}"/>
    <cellStyle name="Normal 27 53" xfId="1513" xr:uid="{2A5B4AF8-C05A-43D8-A4A5-E5DE74D1662F}"/>
    <cellStyle name="Normal 27 54" xfId="1514" xr:uid="{3D551015-36A4-4348-9E0D-36FA5CA7C77C}"/>
    <cellStyle name="Normal 27 55" xfId="1515" xr:uid="{4A00491D-A2A7-488E-B272-6E2E92BD31B3}"/>
    <cellStyle name="Normal 27 56" xfId="1516" xr:uid="{7E3D8FF9-788B-4A10-AFAD-BE344D022F2D}"/>
    <cellStyle name="Normal 27 57" xfId="1517" xr:uid="{70AF2730-E964-47D3-B657-2E592B420E1D}"/>
    <cellStyle name="Normal 27 58" xfId="1518" xr:uid="{5F97D438-71EF-44FD-8114-B81090044E26}"/>
    <cellStyle name="Normal 27 59" xfId="1519" xr:uid="{C830776F-1BCE-4CF7-9496-98E8DB5A580C}"/>
    <cellStyle name="Normal 27 6" xfId="1520" xr:uid="{8942BB10-3BD8-492A-B7B1-066513BECEF0}"/>
    <cellStyle name="Normal 27 60" xfId="1521" xr:uid="{A339A9C7-1476-45A6-8FAB-700DEA978D80}"/>
    <cellStyle name="Normal 27 61" xfId="1522" xr:uid="{246BD74C-BF10-4466-9BB2-1D289310D177}"/>
    <cellStyle name="Normal 27 62" xfId="1523" xr:uid="{AB7EC119-675B-4062-8E60-2EAEC2EC290C}"/>
    <cellStyle name="Normal 27 63" xfId="1524" xr:uid="{C4E2B826-B4AD-498C-A080-2D2DA4DCA69C}"/>
    <cellStyle name="Normal 27 64" xfId="1525" xr:uid="{F041FEA4-A813-46CF-A2D2-9BB5CCF7A145}"/>
    <cellStyle name="Normal 27 65" xfId="1526" xr:uid="{0F5A96D4-88F4-4274-80C6-027B4C0A1CAB}"/>
    <cellStyle name="Normal 27 66" xfId="1527" xr:uid="{DD1E446B-E6B8-4D72-B1D5-BC1C07EB0C58}"/>
    <cellStyle name="Normal 27 67" xfId="1528" xr:uid="{050D94E9-1B8A-4F08-A65A-3226B5FBEED8}"/>
    <cellStyle name="Normal 27 68" xfId="1529" xr:uid="{81C0AAC3-F0DE-4212-B50B-419C2A936DD2}"/>
    <cellStyle name="Normal 27 69" xfId="1530" xr:uid="{CF2BEFAE-E1FE-41AD-B45E-B90DA7523D71}"/>
    <cellStyle name="Normal 27 7" xfId="1531" xr:uid="{C4913F01-942F-4F0B-A2BE-5386F5FE65B0}"/>
    <cellStyle name="Normal 27 70" xfId="1532" xr:uid="{A32B0665-C947-41FE-95F9-CE941F4A5E4D}"/>
    <cellStyle name="Normal 27 71" xfId="1533" xr:uid="{B97D8A33-73E2-4D31-9ADB-F1B878C7E264}"/>
    <cellStyle name="Normal 27 72" xfId="1534" xr:uid="{1E14AE51-4BD8-4254-A883-FA2D059CACD4}"/>
    <cellStyle name="Normal 27 8" xfId="1535" xr:uid="{D939F441-7BF6-4DB8-BF02-5635A5025D5E}"/>
    <cellStyle name="Normal 27 9" xfId="1536" xr:uid="{505DA230-2AFD-4BF7-866B-8E113F7D73AB}"/>
    <cellStyle name="Normal 28" xfId="1537" xr:uid="{1717AB32-FA54-4A4B-A15A-8C8A55371BBB}"/>
    <cellStyle name="Normal 28 10" xfId="1538" xr:uid="{D3921E34-A004-4424-B20E-2E678594FCD9}"/>
    <cellStyle name="Normal 28 11" xfId="1539" xr:uid="{49D2B6C7-FC9A-4F8A-9B29-6AC13837958F}"/>
    <cellStyle name="Normal 28 12" xfId="1540" xr:uid="{A10304FB-865C-4E36-9AE6-28AB958EE5DD}"/>
    <cellStyle name="Normal 28 13" xfId="1541" xr:uid="{D697DD80-546A-4824-91DA-EB70057F41A1}"/>
    <cellStyle name="Normal 28 14" xfId="1542" xr:uid="{32520796-81D6-4B1F-AD2B-4F6DA22F2320}"/>
    <cellStyle name="Normal 28 15" xfId="1543" xr:uid="{E26AE0A0-F890-407B-A3DA-0A5F010D1365}"/>
    <cellStyle name="Normal 28 16" xfId="1544" xr:uid="{69F85A5B-3724-4DFA-BF7D-5C76D728CD75}"/>
    <cellStyle name="Normal 28 17" xfId="1545" xr:uid="{2B4CD8FB-7068-42E0-98EF-A6B4910A1F10}"/>
    <cellStyle name="Normal 28 18" xfId="1546" xr:uid="{9F888067-AFCD-446D-84DA-F4DAB636F6D2}"/>
    <cellStyle name="Normal 28 19" xfId="1547" xr:uid="{E54823D9-3EA9-4353-BBDC-1C1619443CAE}"/>
    <cellStyle name="Normal 28 2" xfId="1548" xr:uid="{5F86A20B-AFFF-4FC0-AE4D-0BA48BA4DCD0}"/>
    <cellStyle name="Normal 28 20" xfId="1549" xr:uid="{C0E80950-3CC3-48B6-8E27-C384914E9FE3}"/>
    <cellStyle name="Normal 28 21" xfId="1550" xr:uid="{899502E5-0BB9-44B5-A247-24955DB64618}"/>
    <cellStyle name="Normal 28 22" xfId="1551" xr:uid="{5005476B-839A-4067-A2A4-0BC8DA71F2F6}"/>
    <cellStyle name="Normal 28 23" xfId="1552" xr:uid="{0658EE07-DE83-4E01-8D12-76F046499B18}"/>
    <cellStyle name="Normal 28 24" xfId="1553" xr:uid="{871F4AFD-67D1-40D4-838A-FBCCCD6078D3}"/>
    <cellStyle name="Normal 28 25" xfId="1554" xr:uid="{22F27BA0-9F1F-46D7-8F53-BB5C8C378728}"/>
    <cellStyle name="Normal 28 26" xfId="1555" xr:uid="{9C27AB26-38F1-4648-BF48-2F94128B1E0E}"/>
    <cellStyle name="Normal 28 27" xfId="1556" xr:uid="{2A75FB26-B9B7-4133-8273-2FE1D2AB822E}"/>
    <cellStyle name="Normal 28 28" xfId="1557" xr:uid="{858E3DEE-C2F2-464B-A136-9B60998209B8}"/>
    <cellStyle name="Normal 28 29" xfId="1558" xr:uid="{E25BCF9A-DCAF-42B1-AD59-8A53ABEF855A}"/>
    <cellStyle name="Normal 28 3" xfId="1559" xr:uid="{E6BBF159-FE69-45DE-82B5-16863B9DA172}"/>
    <cellStyle name="Normal 28 30" xfId="1560" xr:uid="{DE9CEC8D-FC7F-4DEE-8B5A-8B6238D2B2A3}"/>
    <cellStyle name="Normal 28 31" xfId="1561" xr:uid="{B7C9AAC2-F78D-4E47-A46E-BC957FFFA43C}"/>
    <cellStyle name="Normal 28 32" xfId="1562" xr:uid="{053D89E4-F0DB-4805-91E8-6F9717A621C6}"/>
    <cellStyle name="Normal 28 33" xfId="1563" xr:uid="{C24EA9BF-A7B7-45DB-AB14-672C614FC953}"/>
    <cellStyle name="Normal 28 34" xfId="1564" xr:uid="{F8D4AF37-EC00-4C26-8927-13C72C22FDF8}"/>
    <cellStyle name="Normal 28 35" xfId="1565" xr:uid="{C9EE86B1-B11F-4C15-9CE3-739C8C500085}"/>
    <cellStyle name="Normal 28 36" xfId="1566" xr:uid="{014B1FBD-44D2-41C1-AE50-01777CCC28D9}"/>
    <cellStyle name="Normal 28 37" xfId="1567" xr:uid="{4EADB02C-EEF6-438B-BEFB-62A79D643521}"/>
    <cellStyle name="Normal 3" xfId="27" xr:uid="{6AA4D2F8-34C7-4E46-9D45-0E57D1415CCE}"/>
    <cellStyle name="Normal 4" xfId="29" xr:uid="{A6BF6896-4F09-4767-A1BE-817246E4D538}"/>
    <cellStyle name="Note" xfId="18" xr:uid="{00000000-0005-0000-0000-000013000000}"/>
    <cellStyle name="Porcentagem" xfId="28" builtinId="5"/>
    <cellStyle name="Result" xfId="19" xr:uid="{00000000-0005-0000-0000-000015000000}"/>
    <cellStyle name="Sem título1" xfId="20" xr:uid="{00000000-0005-0000-0000-000016000000}"/>
    <cellStyle name="Sem título2" xfId="21" xr:uid="{00000000-0005-0000-0000-000017000000}"/>
    <cellStyle name="Sem título3" xfId="22" xr:uid="{00000000-0005-0000-0000-000018000000}"/>
    <cellStyle name="Separador de milhares 2 9 2" xfId="23" xr:uid="{00000000-0005-0000-0000-000019000000}"/>
    <cellStyle name="Status" xfId="24" xr:uid="{00000000-0005-0000-0000-00001A000000}"/>
    <cellStyle name="Text" xfId="25" xr:uid="{00000000-0005-0000-0000-00001B000000}"/>
    <cellStyle name="Warning" xfId="26" xr:uid="{00000000-0005-0000-0000-00001C000000}"/>
  </cellStyles>
  <dxfs count="227">
    <dxf>
      <font>
        <b/>
        <i val="0"/>
        <family val="2"/>
      </font>
    </dxf>
    <dxf>
      <font>
        <b/>
        <i val="0"/>
        <family val="2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C0C0C0"/>
          <bgColor rgb="FFC0C0C0"/>
        </patternFill>
      </fill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  <dxf>
      <font>
        <b/>
        <i val="0"/>
        <family val="2"/>
      </font>
      <fill>
        <patternFill patternType="solid">
          <fgColor rgb="FF969696"/>
          <bgColor rgb="FF969696"/>
        </patternFill>
      </fill>
      <border>
        <left/>
        <right/>
        <top style="thin">
          <color rgb="FF000000"/>
        </top>
        <bottom/>
      </border>
    </dxf>
  </dxfs>
  <tableStyles count="0" defaultTableStyle="TableStyleMedium2" defaultPivotStyle="PivotStyleLight16"/>
  <colors>
    <mruColors>
      <color rgb="FFFFB7B7"/>
      <color rgb="FF0000FF"/>
      <color rgb="FF9E0000"/>
      <color rgb="FFFF9393"/>
      <color rgb="FFFFFF00"/>
      <color rgb="FFB2E85A"/>
      <color rgb="FFFF7D7D"/>
      <color rgb="FFFF8265"/>
      <color rgb="FFC4C4C4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547688</xdr:colOff>
      <xdr:row>0</xdr:row>
      <xdr:rowOff>119062</xdr:rowOff>
    </xdr:from>
    <xdr:ext cx="2257425" cy="514350"/>
    <xdr:pic>
      <xdr:nvPicPr>
        <xdr:cNvPr id="3" name="image1.png" title="Imagem">
          <a:extLst>
            <a:ext uri="{FF2B5EF4-FFF2-40B4-BE49-F238E27FC236}">
              <a16:creationId xmlns:a16="http://schemas.microsoft.com/office/drawing/2014/main" id="{73308C46-426E-4E82-A4AF-E2580BCEB6E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072563" y="119062"/>
          <a:ext cx="2257425" cy="514350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70200</xdr:colOff>
      <xdr:row>0</xdr:row>
      <xdr:rowOff>65520</xdr:rowOff>
    </xdr:from>
    <xdr:ext cx="1858612" cy="494074"/>
    <xdr:pic>
      <xdr:nvPicPr>
        <xdr:cNvPr id="2" name="Imagem 2">
          <a:extLst>
            <a:ext uri="{FF2B5EF4-FFF2-40B4-BE49-F238E27FC236}">
              <a16:creationId xmlns:a16="http://schemas.microsoft.com/office/drawing/2014/main" id="{7D7D619C-1593-469B-AEB2-4C27DADE34B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lum/>
          <a:alphaModFix/>
        </a:blip>
        <a:srcRect t="-1" r="24685" b="-8064"/>
        <a:stretch/>
      </xdr:blipFill>
      <xdr:spPr>
        <a:xfrm>
          <a:off x="270225" y="65520"/>
          <a:ext cx="1858612" cy="494074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600075</xdr:colOff>
      <xdr:row>0</xdr:row>
      <xdr:rowOff>95250</xdr:rowOff>
    </xdr:from>
    <xdr:ext cx="2257425" cy="514350"/>
    <xdr:pic>
      <xdr:nvPicPr>
        <xdr:cNvPr id="5" name="image1.png" title="Imagem">
          <a:extLst>
            <a:ext uri="{FF2B5EF4-FFF2-40B4-BE49-F238E27FC236}">
              <a16:creationId xmlns:a16="http://schemas.microsoft.com/office/drawing/2014/main" id="{D331119F-03E4-4465-A51B-94654D19219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430000" y="95250"/>
          <a:ext cx="2257425" cy="514350"/>
        </a:xfrm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200025</xdr:colOff>
      <xdr:row>0</xdr:row>
      <xdr:rowOff>142875</xdr:rowOff>
    </xdr:from>
    <xdr:ext cx="1422000" cy="324000"/>
    <xdr:pic>
      <xdr:nvPicPr>
        <xdr:cNvPr id="3" name="image1.png" title="Imagem">
          <a:extLst>
            <a:ext uri="{FF2B5EF4-FFF2-40B4-BE49-F238E27FC236}">
              <a16:creationId xmlns:a16="http://schemas.microsoft.com/office/drawing/2014/main" id="{22240ED6-A381-4668-BE79-50C37951F2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62650" y="142875"/>
          <a:ext cx="1422000" cy="324000"/>
        </a:xfrm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onardo/Documents/Tatiane%20Belo/PRA&#199;A%20PADRE%20L&#201;O%20-%20PRA&#199;A%20VER.%20AMADEU%20CORT&#202;S%20ROSSIGNOLI/_FINAL_Pra&#231;a%20Vereador%20Amadeu%20Rossignoli/ME01-Planilha%20Or&#231;ament&#225;ria%20Referencial_Pra&#231;a%20Vereador%20Amadeu%20Rossignoli_Rev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Referencial"/>
      <sheetName val="Levantamento"/>
      <sheetName val="Composições"/>
      <sheetName val="Planilha1"/>
      <sheetName val="PLANILHA AUX"/>
      <sheetName val="Cronograma Referencial"/>
      <sheetName val="LDI Referencial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>
    <tabColor theme="4" tint="-0.249977111117893"/>
    <pageSetUpPr fitToPage="1"/>
  </sheetPr>
  <dimension ref="A1:HY439"/>
  <sheetViews>
    <sheetView showGridLines="0" showZeros="0" tabSelected="1" view="pageBreakPreview" zoomScale="80" zoomScaleNormal="80" zoomScaleSheetLayoutView="80" workbookViewId="0">
      <pane ySplit="9" topLeftCell="A10" activePane="bottomLeft" state="frozen"/>
      <selection pane="bottomLeft" activeCell="E16" sqref="E16"/>
    </sheetView>
  </sheetViews>
  <sheetFormatPr defaultRowHeight="12.75" x14ac:dyDescent="0.2"/>
  <cols>
    <col min="1" max="1" width="0" style="88" hidden="1" customWidth="1"/>
    <col min="2" max="2" width="1.7109375" customWidth="1"/>
    <col min="3" max="3" width="8.28515625" style="282" bestFit="1" customWidth="1"/>
    <col min="4" max="4" width="17.85546875" style="283" bestFit="1" customWidth="1"/>
    <col min="5" max="5" width="83.140625" style="284" customWidth="1"/>
    <col min="6" max="6" width="10.28515625" style="283" customWidth="1"/>
    <col min="7" max="7" width="9.5703125" style="285" bestFit="1" customWidth="1"/>
    <col min="8" max="8" width="12.140625" style="286" bestFit="1" customWidth="1"/>
    <col min="9" max="9" width="12.140625" style="286" customWidth="1"/>
    <col min="10" max="10" width="15.140625" style="287" customWidth="1"/>
    <col min="11" max="11" width="1.7109375" style="179" customWidth="1"/>
    <col min="12" max="12" width="15.140625" style="167" hidden="1" customWidth="1"/>
    <col min="13" max="13" width="2.7109375" style="131" customWidth="1"/>
    <col min="14" max="14" width="8.7109375" style="118" bestFit="1" customWidth="1"/>
    <col min="15" max="15" width="7.42578125" style="24" customWidth="1"/>
    <col min="16" max="16" width="13.5703125" style="18" bestFit="1" customWidth="1"/>
    <col min="17" max="17" width="13.7109375" style="18" customWidth="1"/>
    <col min="18" max="18" width="1.7109375" style="18" customWidth="1"/>
    <col min="19" max="233" width="12" style="18" customWidth="1"/>
    <col min="234" max="1000" width="12" style="19" customWidth="1"/>
    <col min="1001" max="16384" width="9.140625" style="19"/>
  </cols>
  <sheetData>
    <row r="1" spans="1:233" ht="26.25" x14ac:dyDescent="0.2">
      <c r="C1" s="306" t="s">
        <v>0</v>
      </c>
      <c r="D1" s="306"/>
      <c r="E1" s="306"/>
      <c r="F1" s="306"/>
      <c r="G1" s="306"/>
      <c r="H1" s="306"/>
      <c r="I1" s="306"/>
      <c r="J1" s="306"/>
      <c r="K1" s="146"/>
      <c r="L1" s="155"/>
      <c r="M1" s="146"/>
      <c r="N1" s="136"/>
      <c r="O1" s="17"/>
      <c r="P1" s="305"/>
      <c r="Q1" s="104"/>
    </row>
    <row r="2" spans="1:233" ht="15.75" x14ac:dyDescent="0.2">
      <c r="C2" s="307" t="s">
        <v>1</v>
      </c>
      <c r="D2" s="307"/>
      <c r="E2" s="307"/>
      <c r="F2" s="307"/>
      <c r="G2" s="307"/>
      <c r="H2" s="307"/>
      <c r="I2" s="307"/>
      <c r="J2" s="307"/>
      <c r="K2" s="144"/>
      <c r="L2" s="156"/>
      <c r="M2" s="115"/>
      <c r="N2" s="136"/>
      <c r="O2" s="17"/>
      <c r="P2" s="305"/>
    </row>
    <row r="3" spans="1:233" x14ac:dyDescent="0.2">
      <c r="C3" s="308" t="s">
        <v>2</v>
      </c>
      <c r="D3" s="308"/>
      <c r="E3" s="308"/>
      <c r="F3" s="308"/>
      <c r="G3" s="308"/>
      <c r="H3" s="308"/>
      <c r="I3" s="308"/>
      <c r="J3" s="308"/>
      <c r="K3" s="145"/>
      <c r="L3" s="157"/>
      <c r="M3" s="145"/>
    </row>
    <row r="4" spans="1:233" x14ac:dyDescent="0.2">
      <c r="C4" s="309" t="s">
        <v>3</v>
      </c>
      <c r="D4" s="309"/>
      <c r="E4" s="309"/>
      <c r="F4" s="309"/>
      <c r="G4" s="309"/>
      <c r="H4" s="309"/>
      <c r="I4" s="309"/>
      <c r="J4" s="309"/>
      <c r="K4" s="145"/>
      <c r="L4" s="157"/>
      <c r="M4" s="145"/>
    </row>
    <row r="5" spans="1:233" ht="20.100000000000001" customHeight="1" x14ac:dyDescent="0.2">
      <c r="C5" s="310" t="s">
        <v>549</v>
      </c>
      <c r="D5" s="316" t="s">
        <v>135</v>
      </c>
      <c r="E5" s="316"/>
      <c r="F5" s="312">
        <v>45737</v>
      </c>
      <c r="G5" s="313"/>
      <c r="H5" s="320" t="s">
        <v>533</v>
      </c>
      <c r="I5" s="321"/>
      <c r="J5" s="220">
        <f>'LDI Referencial'!C16</f>
        <v>0.2422</v>
      </c>
      <c r="K5" s="145"/>
      <c r="L5" s="157"/>
      <c r="M5" s="145"/>
    </row>
    <row r="6" spans="1:233" ht="20.100000000000001" customHeight="1" x14ac:dyDescent="0.2">
      <c r="C6" s="311"/>
      <c r="D6" s="317"/>
      <c r="E6" s="317"/>
      <c r="F6" s="314"/>
      <c r="G6" s="315"/>
      <c r="H6" s="318" t="s">
        <v>534</v>
      </c>
      <c r="I6" s="319"/>
      <c r="J6" s="220">
        <f>'LDI Referencial'!C29</f>
        <v>0.16800000000000001</v>
      </c>
      <c r="K6" s="175"/>
      <c r="L6" s="158"/>
      <c r="M6" s="147"/>
      <c r="P6" s="134"/>
      <c r="Q6" s="135"/>
    </row>
    <row r="7" spans="1:233" ht="24.95" customHeight="1" x14ac:dyDescent="0.2">
      <c r="C7" s="322" t="s">
        <v>535</v>
      </c>
      <c r="D7" s="323"/>
      <c r="E7" s="323"/>
      <c r="F7" s="323"/>
      <c r="G7" s="323"/>
      <c r="H7" s="323"/>
      <c r="I7" s="323"/>
      <c r="J7" s="181"/>
      <c r="K7" s="175"/>
      <c r="L7" s="158"/>
      <c r="M7" s="147"/>
      <c r="P7" s="134"/>
      <c r="Q7" s="135"/>
    </row>
    <row r="8" spans="1:233" s="20" customFormat="1" ht="58.5" customHeight="1" x14ac:dyDescent="0.2">
      <c r="A8" s="89"/>
      <c r="B8"/>
      <c r="C8" s="221" t="s">
        <v>6</v>
      </c>
      <c r="D8" s="221" t="s">
        <v>547</v>
      </c>
      <c r="E8" s="221" t="s">
        <v>7</v>
      </c>
      <c r="F8" s="221" t="s">
        <v>71</v>
      </c>
      <c r="G8" s="222" t="s">
        <v>9</v>
      </c>
      <c r="H8" s="222" t="s">
        <v>10</v>
      </c>
      <c r="I8" s="222" t="s">
        <v>11</v>
      </c>
      <c r="J8" s="221" t="s">
        <v>12</v>
      </c>
      <c r="K8" s="176"/>
      <c r="L8" s="159"/>
      <c r="M8" s="148"/>
      <c r="N8" s="137"/>
      <c r="R8" s="22"/>
    </row>
    <row r="9" spans="1:233" s="20" customFormat="1" ht="29.25" customHeight="1" x14ac:dyDescent="0.2">
      <c r="A9" s="90"/>
      <c r="B9"/>
      <c r="C9" s="352" t="s">
        <v>551</v>
      </c>
      <c r="D9" s="352"/>
      <c r="E9" s="352"/>
      <c r="F9" s="352"/>
      <c r="G9" s="352"/>
      <c r="H9" s="352"/>
      <c r="I9" s="352"/>
      <c r="J9" s="353">
        <f>SUMIFS($J$10:$J$422,$A$10:$A$422,"SUBTOTAL")</f>
        <v>2459786.6199999996</v>
      </c>
      <c r="K9" s="177"/>
      <c r="L9" s="160"/>
      <c r="M9" s="149"/>
      <c r="N9" s="137"/>
      <c r="O9" s="101"/>
      <c r="P9" s="21"/>
      <c r="Q9" s="21"/>
      <c r="R9" s="22"/>
    </row>
    <row r="10" spans="1:233" s="20" customFormat="1" ht="6" customHeight="1" x14ac:dyDescent="0.2">
      <c r="A10" s="89"/>
      <c r="B10"/>
      <c r="C10" s="223"/>
      <c r="D10" s="224"/>
      <c r="E10" s="224"/>
      <c r="F10" s="225"/>
      <c r="G10" s="226"/>
      <c r="H10" s="226"/>
      <c r="I10" s="226"/>
      <c r="J10" s="227"/>
      <c r="K10" s="170"/>
      <c r="L10" s="91"/>
      <c r="M10" s="88"/>
      <c r="N10" s="137"/>
      <c r="P10" s="21"/>
      <c r="Q10" s="21"/>
      <c r="R10" s="22"/>
    </row>
    <row r="11" spans="1:233" s="108" customFormat="1" x14ac:dyDescent="0.2">
      <c r="A11" s="106" t="s">
        <v>120</v>
      </c>
      <c r="B11"/>
      <c r="C11" s="228">
        <v>1</v>
      </c>
      <c r="D11" s="229"/>
      <c r="E11" s="230" t="s">
        <v>13</v>
      </c>
      <c r="F11" s="229"/>
      <c r="G11" s="231"/>
      <c r="H11" s="231"/>
      <c r="I11" s="231"/>
      <c r="J11" s="231">
        <f>SUM(J12:J12)</f>
        <v>1790.7</v>
      </c>
      <c r="K11" s="178"/>
      <c r="L11" s="161"/>
      <c r="M11" s="150"/>
      <c r="N11" s="138"/>
      <c r="O11" s="107"/>
    </row>
    <row r="12" spans="1:233" s="68" customFormat="1" ht="25.5" x14ac:dyDescent="0.2">
      <c r="A12" s="91"/>
      <c r="B12"/>
      <c r="C12" s="232" t="s">
        <v>14</v>
      </c>
      <c r="D12" s="233">
        <v>103689</v>
      </c>
      <c r="E12" s="234" t="s">
        <v>80</v>
      </c>
      <c r="F12" s="235" t="s">
        <v>15</v>
      </c>
      <c r="G12" s="236">
        <v>2.88</v>
      </c>
      <c r="H12" s="237">
        <f>L12-L12*J$7</f>
        <v>500.54</v>
      </c>
      <c r="I12" s="236">
        <f>ROUND(H12*(N($J$5+1)),2)</f>
        <v>621.77</v>
      </c>
      <c r="J12" s="236">
        <f>ROUND(G12*I12,2)</f>
        <v>1790.7</v>
      </c>
      <c r="K12" s="151"/>
      <c r="L12" s="162" t="s">
        <v>553</v>
      </c>
      <c r="M12" s="151"/>
      <c r="N12" s="100"/>
      <c r="O12" s="100"/>
      <c r="P12" s="65"/>
      <c r="Q12" s="174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7"/>
      <c r="BB12" s="67"/>
      <c r="BC12" s="67"/>
      <c r="BD12" s="67"/>
      <c r="BE12" s="67"/>
      <c r="BF12" s="67"/>
      <c r="BG12" s="67"/>
      <c r="BH12" s="67"/>
      <c r="BI12" s="67"/>
      <c r="BJ12" s="67"/>
      <c r="BK12" s="67"/>
      <c r="BL12" s="67"/>
      <c r="BM12" s="67"/>
      <c r="BN12" s="67"/>
      <c r="BO12" s="67"/>
      <c r="BP12" s="67"/>
      <c r="BQ12" s="67"/>
      <c r="BR12" s="67"/>
      <c r="BS12" s="67"/>
      <c r="BT12" s="67"/>
      <c r="BU12" s="67"/>
      <c r="BV12" s="67"/>
      <c r="BW12" s="67"/>
      <c r="BX12" s="67"/>
      <c r="BY12" s="67"/>
      <c r="BZ12" s="67"/>
      <c r="CA12" s="67"/>
      <c r="CB12" s="67"/>
      <c r="CC12" s="67"/>
      <c r="CD12" s="67"/>
      <c r="CE12" s="67"/>
      <c r="CF12" s="67"/>
      <c r="CG12" s="67"/>
      <c r="CH12" s="67"/>
      <c r="CI12" s="67"/>
      <c r="CJ12" s="67"/>
      <c r="CK12" s="67"/>
      <c r="CL12" s="67"/>
      <c r="CM12" s="67"/>
      <c r="CN12" s="67"/>
      <c r="CO12" s="67"/>
      <c r="CP12" s="67"/>
      <c r="CQ12" s="67"/>
      <c r="CR12" s="67"/>
      <c r="CS12" s="67"/>
      <c r="CT12" s="67"/>
      <c r="CU12" s="67"/>
      <c r="CV12" s="67"/>
      <c r="CW12" s="67"/>
      <c r="CX12" s="67"/>
      <c r="CY12" s="67"/>
      <c r="CZ12" s="67"/>
      <c r="DA12" s="67"/>
      <c r="DB12" s="67"/>
      <c r="DC12" s="67"/>
      <c r="DD12" s="67"/>
      <c r="DE12" s="67"/>
      <c r="DF12" s="67"/>
      <c r="DG12" s="67"/>
      <c r="DH12" s="67"/>
      <c r="DI12" s="67"/>
      <c r="DJ12" s="67"/>
      <c r="DK12" s="67"/>
      <c r="DL12" s="67"/>
      <c r="DM12" s="67"/>
      <c r="DN12" s="67"/>
      <c r="DO12" s="67"/>
      <c r="DP12" s="67"/>
      <c r="DQ12" s="67"/>
      <c r="DR12" s="67"/>
      <c r="DS12" s="67"/>
      <c r="DT12" s="67"/>
      <c r="DU12" s="67"/>
      <c r="DV12" s="67"/>
      <c r="DW12" s="67"/>
      <c r="DX12" s="67"/>
      <c r="DY12" s="67"/>
      <c r="DZ12" s="67"/>
      <c r="EA12" s="67"/>
      <c r="EB12" s="67"/>
      <c r="EC12" s="67"/>
      <c r="ED12" s="67"/>
      <c r="EE12" s="67"/>
      <c r="EF12" s="67"/>
      <c r="EG12" s="67"/>
      <c r="EH12" s="67"/>
      <c r="EI12" s="67"/>
      <c r="EJ12" s="67"/>
      <c r="EK12" s="67"/>
      <c r="EL12" s="67"/>
      <c r="EM12" s="67"/>
      <c r="EN12" s="67"/>
      <c r="EO12" s="67"/>
      <c r="EP12" s="67"/>
      <c r="EQ12" s="67"/>
      <c r="ER12" s="67"/>
      <c r="ES12" s="67"/>
      <c r="ET12" s="67"/>
      <c r="EU12" s="67"/>
      <c r="EV12" s="67"/>
      <c r="EW12" s="67"/>
      <c r="EX12" s="67"/>
      <c r="EY12" s="67"/>
      <c r="EZ12" s="67"/>
      <c r="FA12" s="67"/>
      <c r="FB12" s="67"/>
      <c r="FC12" s="67"/>
      <c r="FD12" s="67"/>
      <c r="FE12" s="67"/>
      <c r="FF12" s="67"/>
      <c r="FG12" s="67"/>
      <c r="FH12" s="67"/>
      <c r="FI12" s="67"/>
      <c r="FJ12" s="67"/>
      <c r="FK12" s="67"/>
      <c r="FL12" s="67"/>
      <c r="FM12" s="67"/>
      <c r="FN12" s="67"/>
      <c r="FO12" s="67"/>
      <c r="FP12" s="67"/>
      <c r="FQ12" s="67"/>
      <c r="FR12" s="67"/>
      <c r="FS12" s="67"/>
      <c r="FT12" s="67"/>
      <c r="FU12" s="67"/>
      <c r="FV12" s="67"/>
      <c r="FW12" s="67"/>
      <c r="FX12" s="67"/>
      <c r="FY12" s="67"/>
      <c r="FZ12" s="67"/>
      <c r="GA12" s="67"/>
      <c r="GB12" s="67"/>
      <c r="GC12" s="67"/>
      <c r="GD12" s="67"/>
      <c r="GE12" s="67"/>
      <c r="GF12" s="67"/>
      <c r="GG12" s="67"/>
      <c r="GH12" s="67"/>
      <c r="GI12" s="67"/>
      <c r="GJ12" s="67"/>
      <c r="GK12" s="67"/>
      <c r="GL12" s="67"/>
      <c r="GM12" s="67"/>
      <c r="GN12" s="67"/>
      <c r="GO12" s="67"/>
      <c r="GP12" s="67"/>
      <c r="GQ12" s="67"/>
      <c r="GR12" s="67"/>
      <c r="GS12" s="67"/>
      <c r="GT12" s="67"/>
      <c r="GU12" s="67"/>
      <c r="GV12" s="67"/>
      <c r="GW12" s="67"/>
      <c r="GX12" s="67"/>
      <c r="GY12" s="67"/>
      <c r="GZ12" s="67"/>
      <c r="HA12" s="67"/>
      <c r="HB12" s="67"/>
      <c r="HC12" s="67"/>
      <c r="HD12" s="67"/>
      <c r="HE12" s="67"/>
      <c r="HF12" s="67"/>
      <c r="HG12" s="67"/>
      <c r="HH12" s="67"/>
      <c r="HI12" s="67"/>
      <c r="HJ12" s="67"/>
      <c r="HK12" s="67"/>
      <c r="HL12" s="67"/>
      <c r="HM12" s="67"/>
      <c r="HN12" s="67"/>
      <c r="HO12" s="67"/>
      <c r="HP12" s="67"/>
      <c r="HQ12" s="67"/>
      <c r="HR12" s="67"/>
      <c r="HS12" s="67"/>
      <c r="HT12" s="67"/>
      <c r="HU12" s="67"/>
      <c r="HV12" s="67"/>
      <c r="HW12" s="67"/>
      <c r="HX12" s="67"/>
      <c r="HY12" s="67"/>
    </row>
    <row r="13" spans="1:233" s="108" customFormat="1" x14ac:dyDescent="0.2">
      <c r="A13" s="106" t="s">
        <v>120</v>
      </c>
      <c r="B13"/>
      <c r="C13" s="228">
        <v>2</v>
      </c>
      <c r="D13" s="229"/>
      <c r="E13" s="230" t="s">
        <v>16</v>
      </c>
      <c r="F13" s="229"/>
      <c r="G13" s="231"/>
      <c r="H13" s="231"/>
      <c r="I13" s="231"/>
      <c r="J13" s="231">
        <f>SUM(J14:J20)</f>
        <v>37343.18</v>
      </c>
      <c r="K13" s="178"/>
      <c r="L13" s="161"/>
      <c r="M13" s="150"/>
      <c r="N13" s="138"/>
      <c r="O13" s="100"/>
      <c r="P13" s="110"/>
      <c r="Q13" s="110"/>
    </row>
    <row r="14" spans="1:233" s="116" customFormat="1" ht="27.95" customHeight="1" x14ac:dyDescent="0.2">
      <c r="A14" s="91"/>
      <c r="B14"/>
      <c r="C14" s="232" t="s">
        <v>17</v>
      </c>
      <c r="D14" s="238">
        <v>105115</v>
      </c>
      <c r="E14" s="239" t="s">
        <v>536</v>
      </c>
      <c r="F14" s="238" t="s">
        <v>8</v>
      </c>
      <c r="G14" s="240">
        <v>3</v>
      </c>
      <c r="H14" s="237">
        <f t="shared" ref="H14:H20" si="0">L14-L14*J$7</f>
        <v>127.4</v>
      </c>
      <c r="I14" s="236">
        <f>ROUND(H14*(J5+1),2)</f>
        <v>158.26</v>
      </c>
      <c r="J14" s="241">
        <f>ROUND(G14*I14,2)</f>
        <v>474.78</v>
      </c>
      <c r="K14" s="151"/>
      <c r="L14" s="162">
        <v>127.4</v>
      </c>
      <c r="M14" s="152"/>
      <c r="N14" s="100"/>
      <c r="O14" s="100"/>
      <c r="P14" s="65"/>
      <c r="Q14" s="65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  <c r="BN14" s="67"/>
      <c r="BO14" s="67"/>
      <c r="BP14" s="67"/>
      <c r="BQ14" s="67"/>
      <c r="BR14" s="67"/>
      <c r="BS14" s="67"/>
      <c r="BT14" s="67"/>
      <c r="BU14" s="67"/>
      <c r="BV14" s="67"/>
      <c r="BW14" s="67"/>
      <c r="BX14" s="67"/>
      <c r="BY14" s="67"/>
      <c r="BZ14" s="67"/>
      <c r="CA14" s="67"/>
      <c r="CB14" s="67"/>
      <c r="CC14" s="67"/>
      <c r="CD14" s="67"/>
      <c r="CE14" s="67"/>
      <c r="CF14" s="67"/>
      <c r="CG14" s="67"/>
      <c r="CH14" s="67"/>
      <c r="CI14" s="67"/>
      <c r="CJ14" s="67"/>
      <c r="CK14" s="67"/>
      <c r="CL14" s="67"/>
      <c r="CM14" s="67"/>
      <c r="CN14" s="67"/>
      <c r="CO14" s="67"/>
      <c r="CP14" s="67"/>
      <c r="CQ14" s="67"/>
      <c r="CR14" s="67"/>
      <c r="CS14" s="67"/>
      <c r="CT14" s="67"/>
      <c r="CU14" s="67"/>
      <c r="CV14" s="67"/>
      <c r="CW14" s="67"/>
      <c r="CX14" s="67"/>
      <c r="CY14" s="67"/>
      <c r="CZ14" s="67"/>
      <c r="DA14" s="67"/>
      <c r="DB14" s="67"/>
      <c r="DC14" s="67"/>
      <c r="DD14" s="67"/>
      <c r="DE14" s="67"/>
      <c r="DF14" s="67"/>
      <c r="DG14" s="67"/>
      <c r="DH14" s="67"/>
      <c r="DI14" s="67"/>
      <c r="DJ14" s="67"/>
      <c r="DK14" s="67"/>
      <c r="DL14" s="67"/>
      <c r="DM14" s="67"/>
      <c r="DN14" s="67"/>
      <c r="DO14" s="67"/>
      <c r="DP14" s="67"/>
      <c r="DQ14" s="67"/>
      <c r="DR14" s="67"/>
      <c r="DS14" s="67"/>
      <c r="DT14" s="67"/>
      <c r="DU14" s="67"/>
      <c r="DV14" s="67"/>
      <c r="DW14" s="67"/>
      <c r="DX14" s="67"/>
      <c r="DY14" s="67"/>
      <c r="DZ14" s="67"/>
      <c r="EA14" s="67"/>
      <c r="EB14" s="67"/>
      <c r="EC14" s="67"/>
      <c r="ED14" s="67"/>
      <c r="EE14" s="67"/>
      <c r="EF14" s="67"/>
      <c r="EG14" s="67"/>
      <c r="EH14" s="67"/>
      <c r="EI14" s="67"/>
      <c r="EJ14" s="67"/>
      <c r="EK14" s="67"/>
      <c r="EL14" s="67"/>
      <c r="EM14" s="67"/>
      <c r="EN14" s="67"/>
      <c r="EO14" s="67"/>
      <c r="EP14" s="67"/>
      <c r="EQ14" s="67"/>
      <c r="ER14" s="67"/>
      <c r="ES14" s="67"/>
      <c r="ET14" s="67"/>
      <c r="EU14" s="67"/>
      <c r="EV14" s="67"/>
      <c r="EW14" s="67"/>
      <c r="EX14" s="67"/>
      <c r="EY14" s="67"/>
      <c r="EZ14" s="67"/>
      <c r="FA14" s="67"/>
      <c r="FB14" s="67"/>
      <c r="FC14" s="67"/>
      <c r="FD14" s="67"/>
      <c r="FE14" s="67"/>
      <c r="FF14" s="67"/>
      <c r="FG14" s="67"/>
      <c r="FH14" s="67"/>
      <c r="FI14" s="67"/>
      <c r="FJ14" s="67"/>
      <c r="FK14" s="67"/>
      <c r="FL14" s="67"/>
      <c r="FM14" s="67"/>
      <c r="FN14" s="67"/>
      <c r="FO14" s="67"/>
      <c r="FP14" s="67"/>
      <c r="FQ14" s="67"/>
      <c r="FR14" s="67"/>
      <c r="FS14" s="67"/>
      <c r="FT14" s="67"/>
      <c r="FU14" s="67"/>
      <c r="FV14" s="67"/>
      <c r="FW14" s="67"/>
      <c r="FX14" s="67"/>
      <c r="FY14" s="67"/>
      <c r="FZ14" s="67"/>
      <c r="GA14" s="67"/>
      <c r="GB14" s="67"/>
      <c r="GC14" s="67"/>
      <c r="GD14" s="67"/>
      <c r="GE14" s="67"/>
      <c r="GF14" s="67"/>
      <c r="GG14" s="67"/>
      <c r="GH14" s="67"/>
      <c r="GI14" s="67"/>
      <c r="GJ14" s="67"/>
      <c r="GK14" s="67"/>
      <c r="GL14" s="67"/>
      <c r="GM14" s="67"/>
      <c r="GN14" s="67"/>
      <c r="GO14" s="67"/>
      <c r="GP14" s="67"/>
      <c r="GQ14" s="67"/>
      <c r="GR14" s="67"/>
      <c r="GS14" s="67"/>
      <c r="GT14" s="67"/>
      <c r="GU14" s="67"/>
      <c r="GV14" s="67"/>
      <c r="GW14" s="67"/>
      <c r="GX14" s="67"/>
      <c r="GY14" s="67"/>
      <c r="GZ14" s="67"/>
      <c r="HA14" s="67"/>
      <c r="HB14" s="67"/>
      <c r="HC14" s="67"/>
      <c r="HD14" s="67"/>
      <c r="HE14" s="67"/>
      <c r="HF14" s="67"/>
      <c r="HG14" s="67"/>
      <c r="HH14" s="67"/>
      <c r="HI14" s="67"/>
      <c r="HJ14" s="67"/>
      <c r="HK14" s="67"/>
      <c r="HL14" s="67"/>
      <c r="HM14" s="67"/>
      <c r="HN14" s="67"/>
      <c r="HO14" s="67"/>
      <c r="HP14" s="67"/>
      <c r="HQ14" s="67"/>
      <c r="HR14" s="67"/>
      <c r="HS14" s="67"/>
      <c r="HT14" s="67"/>
      <c r="HU14" s="67"/>
      <c r="HV14" s="67"/>
      <c r="HW14" s="67"/>
      <c r="HX14" s="67"/>
      <c r="HY14" s="67"/>
    </row>
    <row r="15" spans="1:233" s="68" customFormat="1" ht="38.25" x14ac:dyDescent="0.2">
      <c r="A15" s="91"/>
      <c r="B15"/>
      <c r="C15" s="232" t="s">
        <v>19</v>
      </c>
      <c r="D15" s="238">
        <v>10775</v>
      </c>
      <c r="E15" s="242" t="s">
        <v>542</v>
      </c>
      <c r="F15" s="235" t="s">
        <v>88</v>
      </c>
      <c r="G15" s="236">
        <v>10</v>
      </c>
      <c r="H15" s="237">
        <f t="shared" si="0"/>
        <v>975</v>
      </c>
      <c r="I15" s="236">
        <f>ROUND(H15*(N($J$6+1)),2)</f>
        <v>1138.8</v>
      </c>
      <c r="J15" s="241">
        <f t="shared" ref="J15:J20" si="1">ROUND(G15*I15,2)</f>
        <v>11388</v>
      </c>
      <c r="K15" s="151"/>
      <c r="L15" s="162">
        <v>975</v>
      </c>
      <c r="M15" s="152"/>
      <c r="N15" s="100"/>
      <c r="O15" s="100"/>
      <c r="P15" s="65"/>
      <c r="Q15" s="65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  <c r="AN15" s="67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7"/>
      <c r="BB15" s="67"/>
      <c r="BC15" s="67"/>
      <c r="BD15" s="67"/>
      <c r="BE15" s="67"/>
      <c r="BF15" s="67"/>
      <c r="BG15" s="67"/>
      <c r="BH15" s="67"/>
      <c r="BI15" s="67"/>
      <c r="BJ15" s="67"/>
      <c r="BK15" s="67"/>
      <c r="BL15" s="67"/>
      <c r="BM15" s="67"/>
      <c r="BN15" s="67"/>
      <c r="BO15" s="67"/>
      <c r="BP15" s="67"/>
      <c r="BQ15" s="67"/>
      <c r="BR15" s="67"/>
      <c r="BS15" s="67"/>
      <c r="BT15" s="67"/>
      <c r="BU15" s="67"/>
      <c r="BV15" s="67"/>
      <c r="BW15" s="67"/>
      <c r="BX15" s="67"/>
      <c r="BY15" s="67"/>
      <c r="BZ15" s="67"/>
      <c r="CA15" s="67"/>
      <c r="CB15" s="67"/>
      <c r="CC15" s="67"/>
      <c r="CD15" s="67"/>
      <c r="CE15" s="67"/>
      <c r="CF15" s="67"/>
      <c r="CG15" s="67"/>
      <c r="CH15" s="67"/>
      <c r="CI15" s="67"/>
      <c r="CJ15" s="67"/>
      <c r="CK15" s="67"/>
      <c r="CL15" s="67"/>
      <c r="CM15" s="67"/>
      <c r="CN15" s="67"/>
      <c r="CO15" s="67"/>
      <c r="CP15" s="67"/>
      <c r="CQ15" s="67"/>
      <c r="CR15" s="67"/>
      <c r="CS15" s="67"/>
      <c r="CT15" s="67"/>
      <c r="CU15" s="67"/>
      <c r="CV15" s="67"/>
      <c r="CW15" s="67"/>
      <c r="CX15" s="67"/>
      <c r="CY15" s="67"/>
      <c r="CZ15" s="67"/>
      <c r="DA15" s="67"/>
      <c r="DB15" s="67"/>
      <c r="DC15" s="67"/>
      <c r="DD15" s="67"/>
      <c r="DE15" s="67"/>
      <c r="DF15" s="67"/>
      <c r="DG15" s="67"/>
      <c r="DH15" s="67"/>
      <c r="DI15" s="67"/>
      <c r="DJ15" s="67"/>
      <c r="DK15" s="67"/>
      <c r="DL15" s="67"/>
      <c r="DM15" s="67"/>
      <c r="DN15" s="67"/>
      <c r="DO15" s="67"/>
      <c r="DP15" s="67"/>
      <c r="DQ15" s="67"/>
      <c r="DR15" s="67"/>
      <c r="DS15" s="67"/>
      <c r="DT15" s="67"/>
      <c r="DU15" s="67"/>
      <c r="DV15" s="67"/>
      <c r="DW15" s="67"/>
      <c r="DX15" s="67"/>
      <c r="DY15" s="67"/>
      <c r="DZ15" s="67"/>
      <c r="EA15" s="67"/>
      <c r="EB15" s="67"/>
      <c r="EC15" s="67"/>
      <c r="ED15" s="67"/>
      <c r="EE15" s="67"/>
      <c r="EF15" s="67"/>
      <c r="EG15" s="67"/>
      <c r="EH15" s="67"/>
      <c r="EI15" s="67"/>
      <c r="EJ15" s="67"/>
      <c r="EK15" s="67"/>
      <c r="EL15" s="67"/>
      <c r="EM15" s="67"/>
      <c r="EN15" s="67"/>
      <c r="EO15" s="67"/>
      <c r="EP15" s="67"/>
      <c r="EQ15" s="67"/>
      <c r="ER15" s="67"/>
      <c r="ES15" s="67"/>
      <c r="ET15" s="67"/>
      <c r="EU15" s="67"/>
      <c r="EV15" s="67"/>
      <c r="EW15" s="67"/>
      <c r="EX15" s="67"/>
      <c r="EY15" s="67"/>
      <c r="EZ15" s="67"/>
      <c r="FA15" s="67"/>
      <c r="FB15" s="67"/>
      <c r="FC15" s="67"/>
      <c r="FD15" s="67"/>
      <c r="FE15" s="67"/>
      <c r="FF15" s="67"/>
      <c r="FG15" s="67"/>
      <c r="FH15" s="67"/>
      <c r="FI15" s="67"/>
      <c r="FJ15" s="67"/>
      <c r="FK15" s="67"/>
      <c r="FL15" s="67"/>
      <c r="FM15" s="67"/>
      <c r="FN15" s="67"/>
      <c r="FO15" s="67"/>
      <c r="FP15" s="67"/>
      <c r="FQ15" s="67"/>
      <c r="FR15" s="67"/>
      <c r="FS15" s="67"/>
      <c r="FT15" s="67"/>
      <c r="FU15" s="67"/>
      <c r="FV15" s="67"/>
      <c r="FW15" s="67"/>
      <c r="FX15" s="67"/>
      <c r="FY15" s="67"/>
      <c r="FZ15" s="67"/>
      <c r="GA15" s="67"/>
      <c r="GB15" s="67"/>
      <c r="GC15" s="67"/>
      <c r="GD15" s="67"/>
      <c r="GE15" s="67"/>
      <c r="GF15" s="67"/>
      <c r="GG15" s="67"/>
      <c r="GH15" s="67"/>
      <c r="GI15" s="67"/>
      <c r="GJ15" s="67"/>
      <c r="GK15" s="67"/>
      <c r="GL15" s="67"/>
      <c r="GM15" s="67"/>
      <c r="GN15" s="67"/>
      <c r="GO15" s="67"/>
      <c r="GP15" s="67"/>
      <c r="GQ15" s="67"/>
      <c r="GR15" s="67"/>
      <c r="GS15" s="67"/>
      <c r="GT15" s="67"/>
      <c r="GU15" s="67"/>
      <c r="GV15" s="67"/>
      <c r="GW15" s="67"/>
      <c r="GX15" s="67"/>
      <c r="GY15" s="67"/>
      <c r="GZ15" s="67"/>
      <c r="HA15" s="67"/>
      <c r="HB15" s="67"/>
      <c r="HC15" s="67"/>
      <c r="HD15" s="67"/>
      <c r="HE15" s="67"/>
      <c r="HF15" s="67"/>
      <c r="HG15" s="67"/>
      <c r="HH15" s="67"/>
      <c r="HI15" s="67"/>
      <c r="HJ15" s="67"/>
      <c r="HK15" s="67"/>
      <c r="HL15" s="67"/>
      <c r="HM15" s="67"/>
      <c r="HN15" s="67"/>
      <c r="HO15" s="67"/>
      <c r="HP15" s="67"/>
      <c r="HQ15" s="67"/>
      <c r="HR15" s="67"/>
      <c r="HS15" s="67"/>
      <c r="HT15" s="67"/>
      <c r="HU15" s="67"/>
      <c r="HV15" s="67"/>
      <c r="HW15" s="67"/>
      <c r="HX15" s="67"/>
      <c r="HY15" s="67"/>
    </row>
    <row r="16" spans="1:233" ht="30" customHeight="1" x14ac:dyDescent="0.2">
      <c r="C16" s="232" t="s">
        <v>21</v>
      </c>
      <c r="D16" s="243" t="s">
        <v>569</v>
      </c>
      <c r="E16" s="244" t="s">
        <v>20</v>
      </c>
      <c r="F16" s="243" t="s">
        <v>8</v>
      </c>
      <c r="G16" s="236">
        <v>1</v>
      </c>
      <c r="H16" s="237">
        <f t="shared" si="0"/>
        <v>1943.49</v>
      </c>
      <c r="I16" s="236">
        <f>ROUND(H16*(N($J$5+1)),2)</f>
        <v>2414.1999999999998</v>
      </c>
      <c r="J16" s="241">
        <f t="shared" si="1"/>
        <v>2414.1999999999998</v>
      </c>
      <c r="K16" s="151"/>
      <c r="L16" s="163">
        <v>1943.49</v>
      </c>
      <c r="M16" s="152"/>
      <c r="O16" s="100"/>
      <c r="P16" s="24"/>
    </row>
    <row r="17" spans="1:233" s="68" customFormat="1" ht="38.25" x14ac:dyDescent="0.2">
      <c r="A17" s="91"/>
      <c r="B17"/>
      <c r="C17" s="232" t="s">
        <v>22</v>
      </c>
      <c r="D17" s="243">
        <v>10777</v>
      </c>
      <c r="E17" s="239" t="s">
        <v>543</v>
      </c>
      <c r="F17" s="235" t="s">
        <v>88</v>
      </c>
      <c r="G17" s="236">
        <v>10</v>
      </c>
      <c r="H17" s="237">
        <f t="shared" si="0"/>
        <v>1107.03</v>
      </c>
      <c r="I17" s="236">
        <f>ROUND(H17*(N($J$6+1)),2)</f>
        <v>1293.01</v>
      </c>
      <c r="J17" s="241">
        <f t="shared" si="1"/>
        <v>12930.1</v>
      </c>
      <c r="K17" s="151"/>
      <c r="L17" s="162">
        <v>1107.03</v>
      </c>
      <c r="M17" s="152"/>
      <c r="N17" s="100"/>
      <c r="O17" s="100"/>
      <c r="P17" s="65"/>
      <c r="Q17" s="99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  <c r="AN17" s="67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7"/>
      <c r="BB17" s="67"/>
      <c r="BC17" s="67"/>
      <c r="BD17" s="67"/>
      <c r="BE17" s="67"/>
      <c r="BF17" s="67"/>
      <c r="BG17" s="67"/>
      <c r="BH17" s="67"/>
      <c r="BI17" s="67"/>
      <c r="BJ17" s="67"/>
      <c r="BK17" s="67"/>
      <c r="BL17" s="67"/>
      <c r="BM17" s="67"/>
      <c r="BN17" s="67"/>
      <c r="BO17" s="67"/>
      <c r="BP17" s="67"/>
      <c r="BQ17" s="67"/>
      <c r="BR17" s="67"/>
      <c r="BS17" s="67"/>
      <c r="BT17" s="67"/>
      <c r="BU17" s="67"/>
      <c r="BV17" s="67"/>
      <c r="BW17" s="67"/>
      <c r="BX17" s="67"/>
      <c r="BY17" s="67"/>
      <c r="BZ17" s="67"/>
      <c r="CA17" s="67"/>
      <c r="CB17" s="67"/>
      <c r="CC17" s="67"/>
      <c r="CD17" s="67"/>
      <c r="CE17" s="67"/>
      <c r="CF17" s="67"/>
      <c r="CG17" s="67"/>
      <c r="CH17" s="67"/>
      <c r="CI17" s="67"/>
      <c r="CJ17" s="67"/>
      <c r="CK17" s="67"/>
      <c r="CL17" s="67"/>
      <c r="CM17" s="67"/>
      <c r="CN17" s="67"/>
      <c r="CO17" s="67"/>
      <c r="CP17" s="67"/>
      <c r="CQ17" s="67"/>
      <c r="CR17" s="67"/>
      <c r="CS17" s="67"/>
      <c r="CT17" s="67"/>
      <c r="CU17" s="67"/>
      <c r="CV17" s="67"/>
      <c r="CW17" s="67"/>
      <c r="CX17" s="67"/>
      <c r="CY17" s="67"/>
      <c r="CZ17" s="67"/>
      <c r="DA17" s="67"/>
      <c r="DB17" s="67"/>
      <c r="DC17" s="67"/>
      <c r="DD17" s="67"/>
      <c r="DE17" s="67"/>
      <c r="DF17" s="67"/>
      <c r="DG17" s="67"/>
      <c r="DH17" s="67"/>
      <c r="DI17" s="67"/>
      <c r="DJ17" s="67"/>
      <c r="DK17" s="67"/>
      <c r="DL17" s="67"/>
      <c r="DM17" s="67"/>
      <c r="DN17" s="67"/>
      <c r="DO17" s="67"/>
      <c r="DP17" s="67"/>
      <c r="DQ17" s="67"/>
      <c r="DR17" s="67"/>
      <c r="DS17" s="67"/>
      <c r="DT17" s="67"/>
      <c r="DU17" s="67"/>
      <c r="DV17" s="67"/>
      <c r="DW17" s="67"/>
      <c r="DX17" s="67"/>
      <c r="DY17" s="67"/>
      <c r="DZ17" s="67"/>
      <c r="EA17" s="67"/>
      <c r="EB17" s="67"/>
      <c r="EC17" s="67"/>
      <c r="ED17" s="67"/>
      <c r="EE17" s="67"/>
      <c r="EF17" s="67"/>
      <c r="EG17" s="67"/>
      <c r="EH17" s="67"/>
      <c r="EI17" s="67"/>
      <c r="EJ17" s="67"/>
      <c r="EK17" s="67"/>
      <c r="EL17" s="67"/>
      <c r="EM17" s="67"/>
      <c r="EN17" s="67"/>
      <c r="EO17" s="67"/>
      <c r="EP17" s="67"/>
      <c r="EQ17" s="67"/>
      <c r="ER17" s="67"/>
      <c r="ES17" s="67"/>
      <c r="ET17" s="67"/>
      <c r="EU17" s="67"/>
      <c r="EV17" s="67"/>
      <c r="EW17" s="67"/>
      <c r="EX17" s="67"/>
      <c r="EY17" s="67"/>
      <c r="EZ17" s="67"/>
      <c r="FA17" s="67"/>
      <c r="FB17" s="67"/>
      <c r="FC17" s="67"/>
      <c r="FD17" s="67"/>
      <c r="FE17" s="67"/>
      <c r="FF17" s="67"/>
      <c r="FG17" s="67"/>
      <c r="FH17" s="67"/>
      <c r="FI17" s="67"/>
      <c r="FJ17" s="67"/>
      <c r="FK17" s="67"/>
      <c r="FL17" s="67"/>
      <c r="FM17" s="67"/>
      <c r="FN17" s="67"/>
      <c r="FO17" s="67"/>
      <c r="FP17" s="67"/>
      <c r="FQ17" s="67"/>
      <c r="FR17" s="67"/>
      <c r="FS17" s="67"/>
      <c r="FT17" s="67"/>
      <c r="FU17" s="67"/>
      <c r="FV17" s="67"/>
      <c r="FW17" s="67"/>
      <c r="FX17" s="67"/>
      <c r="FY17" s="67"/>
      <c r="FZ17" s="67"/>
      <c r="GA17" s="67"/>
      <c r="GB17" s="67"/>
      <c r="GC17" s="67"/>
      <c r="GD17" s="67"/>
      <c r="GE17" s="67"/>
      <c r="GF17" s="67"/>
      <c r="GG17" s="67"/>
      <c r="GH17" s="67"/>
      <c r="GI17" s="67"/>
      <c r="GJ17" s="67"/>
      <c r="GK17" s="67"/>
      <c r="GL17" s="67"/>
      <c r="GM17" s="67"/>
      <c r="GN17" s="67"/>
      <c r="GO17" s="67"/>
      <c r="GP17" s="67"/>
      <c r="GQ17" s="67"/>
      <c r="GR17" s="67"/>
      <c r="GS17" s="67"/>
      <c r="GT17" s="67"/>
      <c r="GU17" s="67"/>
      <c r="GV17" s="67"/>
      <c r="GW17" s="67"/>
      <c r="GX17" s="67"/>
      <c r="GY17" s="67"/>
      <c r="GZ17" s="67"/>
      <c r="HA17" s="67"/>
      <c r="HB17" s="67"/>
      <c r="HC17" s="67"/>
      <c r="HD17" s="67"/>
      <c r="HE17" s="67"/>
      <c r="HF17" s="67"/>
      <c r="HG17" s="67"/>
      <c r="HH17" s="67"/>
      <c r="HI17" s="67"/>
      <c r="HJ17" s="67"/>
      <c r="HK17" s="67"/>
      <c r="HL17" s="67"/>
      <c r="HM17" s="67"/>
      <c r="HN17" s="67"/>
      <c r="HO17" s="67"/>
      <c r="HP17" s="67"/>
      <c r="HQ17" s="67"/>
      <c r="HR17" s="67"/>
      <c r="HS17" s="67"/>
      <c r="HT17" s="67"/>
      <c r="HU17" s="67"/>
      <c r="HV17" s="67"/>
      <c r="HW17" s="67"/>
      <c r="HX17" s="67"/>
      <c r="HY17" s="67"/>
    </row>
    <row r="18" spans="1:233" ht="30" customHeight="1" x14ac:dyDescent="0.2">
      <c r="C18" s="232" t="s">
        <v>539</v>
      </c>
      <c r="D18" s="243" t="s">
        <v>570</v>
      </c>
      <c r="E18" s="244" t="s">
        <v>23</v>
      </c>
      <c r="F18" s="243" t="s">
        <v>8</v>
      </c>
      <c r="G18" s="236">
        <v>1</v>
      </c>
      <c r="H18" s="237">
        <f t="shared" si="0"/>
        <v>729.86</v>
      </c>
      <c r="I18" s="236">
        <f>ROUND(H18*(N($J$5+1)),2)</f>
        <v>906.63</v>
      </c>
      <c r="J18" s="241">
        <f t="shared" si="1"/>
        <v>906.63</v>
      </c>
      <c r="K18" s="151"/>
      <c r="L18" s="163">
        <v>729.86</v>
      </c>
      <c r="M18" s="152"/>
      <c r="O18" s="100"/>
      <c r="P18" s="132"/>
      <c r="Q18" s="133"/>
    </row>
    <row r="19" spans="1:233" ht="38.25" x14ac:dyDescent="0.2">
      <c r="C19" s="232" t="s">
        <v>540</v>
      </c>
      <c r="D19" s="238">
        <v>10776</v>
      </c>
      <c r="E19" s="239" t="s">
        <v>544</v>
      </c>
      <c r="F19" s="235" t="s">
        <v>88</v>
      </c>
      <c r="G19" s="236">
        <v>10</v>
      </c>
      <c r="H19" s="237">
        <f t="shared" si="0"/>
        <v>761.71</v>
      </c>
      <c r="I19" s="236">
        <f>ROUND(H19*(N($J$6+1)),2)</f>
        <v>889.68</v>
      </c>
      <c r="J19" s="241">
        <f t="shared" si="1"/>
        <v>8896.7999999999993</v>
      </c>
      <c r="K19" s="151"/>
      <c r="L19" s="162">
        <v>761.71</v>
      </c>
      <c r="M19" s="152"/>
      <c r="O19" s="100"/>
      <c r="P19"/>
      <c r="Q19"/>
    </row>
    <row r="20" spans="1:233" s="173" customFormat="1" ht="30" customHeight="1" x14ac:dyDescent="0.2">
      <c r="A20" s="170"/>
      <c r="B20"/>
      <c r="C20" s="232" t="s">
        <v>541</v>
      </c>
      <c r="D20" s="245" t="s">
        <v>537</v>
      </c>
      <c r="E20" s="242" t="s">
        <v>538</v>
      </c>
      <c r="F20" s="233" t="s">
        <v>8</v>
      </c>
      <c r="G20" s="236">
        <v>1</v>
      </c>
      <c r="H20" s="237">
        <f t="shared" si="0"/>
        <v>267.81</v>
      </c>
      <c r="I20" s="236">
        <f>ROUND(H20*(N($J$5+1)),2)</f>
        <v>332.67</v>
      </c>
      <c r="J20" s="236">
        <f t="shared" si="1"/>
        <v>332.67</v>
      </c>
      <c r="K20" s="151"/>
      <c r="L20" s="163">
        <v>267.81</v>
      </c>
      <c r="M20" s="151"/>
      <c r="N20" s="171"/>
      <c r="O20" s="100"/>
      <c r="P20"/>
      <c r="Q20"/>
      <c r="R20" s="172"/>
      <c r="S20" s="172"/>
      <c r="T20" s="172"/>
      <c r="U20" s="172"/>
      <c r="V20" s="172"/>
      <c r="W20" s="172"/>
      <c r="X20" s="172"/>
      <c r="Y20" s="172"/>
      <c r="Z20" s="172"/>
      <c r="AA20" s="172"/>
      <c r="AB20" s="172"/>
      <c r="AC20" s="172"/>
      <c r="AD20" s="172"/>
      <c r="AE20" s="172"/>
      <c r="AF20" s="172"/>
      <c r="AG20" s="172"/>
      <c r="AH20" s="172"/>
      <c r="AI20" s="172"/>
      <c r="AJ20" s="172"/>
      <c r="AK20" s="172"/>
      <c r="AL20" s="172"/>
      <c r="AM20" s="172"/>
      <c r="AN20" s="172"/>
      <c r="AO20" s="172"/>
      <c r="AP20" s="172"/>
      <c r="AQ20" s="172"/>
      <c r="AR20" s="172"/>
      <c r="AS20" s="172"/>
      <c r="AT20" s="172"/>
      <c r="AU20" s="172"/>
      <c r="AV20" s="172"/>
      <c r="AW20" s="172"/>
      <c r="AX20" s="172"/>
      <c r="AY20" s="172"/>
      <c r="AZ20" s="172"/>
      <c r="BA20" s="172"/>
      <c r="BB20" s="172"/>
      <c r="BC20" s="172"/>
      <c r="BD20" s="172"/>
      <c r="BE20" s="172"/>
      <c r="BF20" s="172"/>
      <c r="BG20" s="172"/>
      <c r="BH20" s="172"/>
      <c r="BI20" s="172"/>
      <c r="BJ20" s="172"/>
      <c r="BK20" s="172"/>
      <c r="BL20" s="172"/>
      <c r="BM20" s="172"/>
      <c r="BN20" s="172"/>
      <c r="BO20" s="172"/>
      <c r="BP20" s="172"/>
      <c r="BQ20" s="172"/>
      <c r="BR20" s="172"/>
      <c r="BS20" s="172"/>
      <c r="BT20" s="172"/>
      <c r="BU20" s="172"/>
      <c r="BV20" s="172"/>
      <c r="BW20" s="172"/>
      <c r="BX20" s="172"/>
      <c r="BY20" s="172"/>
      <c r="BZ20" s="172"/>
      <c r="CA20" s="172"/>
      <c r="CB20" s="172"/>
      <c r="CC20" s="172"/>
      <c r="CD20" s="172"/>
      <c r="CE20" s="172"/>
      <c r="CF20" s="172"/>
      <c r="CG20" s="172"/>
      <c r="CH20" s="172"/>
      <c r="CI20" s="172"/>
      <c r="CJ20" s="172"/>
      <c r="CK20" s="172"/>
      <c r="CL20" s="172"/>
      <c r="CM20" s="172"/>
      <c r="CN20" s="172"/>
      <c r="CO20" s="172"/>
      <c r="CP20" s="172"/>
      <c r="CQ20" s="172"/>
      <c r="CR20" s="172"/>
      <c r="CS20" s="172"/>
      <c r="CT20" s="172"/>
      <c r="CU20" s="172"/>
      <c r="CV20" s="172"/>
      <c r="CW20" s="172"/>
      <c r="CX20" s="172"/>
      <c r="CY20" s="172"/>
      <c r="CZ20" s="172"/>
      <c r="DA20" s="172"/>
      <c r="DB20" s="172"/>
      <c r="DC20" s="172"/>
      <c r="DD20" s="172"/>
      <c r="DE20" s="172"/>
      <c r="DF20" s="172"/>
      <c r="DG20" s="172"/>
      <c r="DH20" s="172"/>
      <c r="DI20" s="172"/>
      <c r="DJ20" s="172"/>
      <c r="DK20" s="172"/>
      <c r="DL20" s="172"/>
      <c r="DM20" s="172"/>
      <c r="DN20" s="172"/>
      <c r="DO20" s="172"/>
      <c r="DP20" s="172"/>
      <c r="DQ20" s="172"/>
      <c r="DR20" s="172"/>
      <c r="DS20" s="172"/>
      <c r="DT20" s="172"/>
      <c r="DU20" s="172"/>
      <c r="DV20" s="172"/>
      <c r="DW20" s="172"/>
      <c r="DX20" s="172"/>
      <c r="DY20" s="172"/>
      <c r="DZ20" s="172"/>
      <c r="EA20" s="172"/>
      <c r="EB20" s="172"/>
      <c r="EC20" s="172"/>
      <c r="ED20" s="172"/>
      <c r="EE20" s="172"/>
      <c r="EF20" s="172"/>
      <c r="EG20" s="172"/>
      <c r="EH20" s="172"/>
      <c r="EI20" s="172"/>
      <c r="EJ20" s="172"/>
      <c r="EK20" s="172"/>
      <c r="EL20" s="172"/>
      <c r="EM20" s="172"/>
      <c r="EN20" s="172"/>
      <c r="EO20" s="172"/>
      <c r="EP20" s="172"/>
      <c r="EQ20" s="172"/>
      <c r="ER20" s="172"/>
      <c r="ES20" s="172"/>
      <c r="ET20" s="172"/>
      <c r="EU20" s="172"/>
      <c r="EV20" s="172"/>
      <c r="EW20" s="172"/>
      <c r="EX20" s="172"/>
      <c r="EY20" s="172"/>
      <c r="EZ20" s="172"/>
      <c r="FA20" s="172"/>
      <c r="FB20" s="172"/>
      <c r="FC20" s="172"/>
      <c r="FD20" s="172"/>
      <c r="FE20" s="172"/>
      <c r="FF20" s="172"/>
      <c r="FG20" s="172"/>
      <c r="FH20" s="172"/>
      <c r="FI20" s="172"/>
      <c r="FJ20" s="172"/>
      <c r="FK20" s="172"/>
      <c r="FL20" s="172"/>
      <c r="FM20" s="172"/>
      <c r="FN20" s="172"/>
      <c r="FO20" s="172"/>
      <c r="FP20" s="172"/>
      <c r="FQ20" s="172"/>
      <c r="FR20" s="172"/>
      <c r="FS20" s="172"/>
      <c r="FT20" s="172"/>
      <c r="FU20" s="172"/>
      <c r="FV20" s="172"/>
      <c r="FW20" s="172"/>
      <c r="FX20" s="172"/>
      <c r="FY20" s="172"/>
      <c r="FZ20" s="172"/>
      <c r="GA20" s="172"/>
      <c r="GB20" s="172"/>
      <c r="GC20" s="172"/>
      <c r="GD20" s="172"/>
      <c r="GE20" s="172"/>
      <c r="GF20" s="172"/>
      <c r="GG20" s="172"/>
      <c r="GH20" s="172"/>
      <c r="GI20" s="172"/>
      <c r="GJ20" s="172"/>
      <c r="GK20" s="172"/>
      <c r="GL20" s="172"/>
      <c r="GM20" s="172"/>
      <c r="GN20" s="172"/>
      <c r="GO20" s="172"/>
      <c r="GP20" s="172"/>
      <c r="GQ20" s="172"/>
      <c r="GR20" s="172"/>
      <c r="GS20" s="172"/>
      <c r="GT20" s="172"/>
      <c r="GU20" s="172"/>
      <c r="GV20" s="172"/>
      <c r="GW20" s="172"/>
      <c r="GX20" s="172"/>
      <c r="GY20" s="172"/>
      <c r="GZ20" s="172"/>
      <c r="HA20" s="172"/>
      <c r="HB20" s="172"/>
      <c r="HC20" s="172"/>
      <c r="HD20" s="172"/>
      <c r="HE20" s="172"/>
      <c r="HF20" s="172"/>
      <c r="HG20" s="172"/>
      <c r="HH20" s="172"/>
      <c r="HI20" s="172"/>
      <c r="HJ20" s="172"/>
      <c r="HK20" s="172"/>
      <c r="HL20" s="172"/>
      <c r="HM20" s="172"/>
      <c r="HN20" s="172"/>
      <c r="HO20" s="172"/>
      <c r="HP20" s="172"/>
      <c r="HQ20" s="172"/>
      <c r="HR20" s="172"/>
      <c r="HS20" s="172"/>
      <c r="HT20" s="172"/>
      <c r="HU20" s="172"/>
      <c r="HV20" s="172"/>
      <c r="HW20" s="172"/>
      <c r="HX20" s="172"/>
      <c r="HY20" s="172"/>
    </row>
    <row r="21" spans="1:233" s="108" customFormat="1" x14ac:dyDescent="0.2">
      <c r="A21" s="106" t="s">
        <v>120</v>
      </c>
      <c r="B21"/>
      <c r="C21" s="228">
        <v>3</v>
      </c>
      <c r="D21" s="229"/>
      <c r="E21" s="230" t="s">
        <v>546</v>
      </c>
      <c r="F21" s="229"/>
      <c r="G21" s="231"/>
      <c r="H21" s="231"/>
      <c r="I21" s="231"/>
      <c r="J21" s="231">
        <f>SUM(J22:J22)</f>
        <v>218055.9</v>
      </c>
      <c r="K21" s="178"/>
      <c r="L21" s="161"/>
      <c r="M21" s="150"/>
      <c r="N21" s="138"/>
      <c r="O21" s="100"/>
      <c r="P21"/>
      <c r="Q21"/>
      <c r="R21" s="109"/>
    </row>
    <row r="22" spans="1:233" s="25" customFormat="1" ht="51" x14ac:dyDescent="0.2">
      <c r="A22" s="92"/>
      <c r="B22"/>
      <c r="C22" s="232" t="s">
        <v>24</v>
      </c>
      <c r="D22" s="246" t="s">
        <v>571</v>
      </c>
      <c r="E22" s="239" t="s">
        <v>545</v>
      </c>
      <c r="F22" s="247" t="s">
        <v>18</v>
      </c>
      <c r="G22" s="236">
        <v>10</v>
      </c>
      <c r="H22" s="237">
        <f>L22-L22*J$7</f>
        <v>17554.009999999998</v>
      </c>
      <c r="I22" s="236">
        <f>ROUND(H22*(N($J$5+1)),2)</f>
        <v>21805.59</v>
      </c>
      <c r="J22" s="241">
        <f>ROUND(G22*I22,2)</f>
        <v>218055.9</v>
      </c>
      <c r="K22" s="151"/>
      <c r="L22" s="163">
        <v>17554.009999999998</v>
      </c>
      <c r="M22" s="152"/>
      <c r="N22" s="117"/>
      <c r="O22" s="100"/>
      <c r="P22"/>
      <c r="Q22"/>
      <c r="R22" s="26"/>
    </row>
    <row r="23" spans="1:233" s="108" customFormat="1" x14ac:dyDescent="0.2">
      <c r="A23" s="106" t="s">
        <v>120</v>
      </c>
      <c r="B23"/>
      <c r="C23" s="228">
        <v>4</v>
      </c>
      <c r="D23" s="229"/>
      <c r="E23" s="230" t="s">
        <v>121</v>
      </c>
      <c r="F23" s="229"/>
      <c r="G23" s="231"/>
      <c r="H23" s="231"/>
      <c r="I23" s="231"/>
      <c r="J23" s="231">
        <f>SUM(J24:J80)</f>
        <v>149386.29</v>
      </c>
      <c r="K23" s="178"/>
      <c r="L23" s="161"/>
      <c r="M23" s="150"/>
      <c r="N23" s="138"/>
      <c r="O23" s="100"/>
      <c r="P23"/>
      <c r="Q23"/>
    </row>
    <row r="24" spans="1:233" s="17" customFormat="1" ht="25.5" x14ac:dyDescent="0.2">
      <c r="A24" s="90"/>
      <c r="B24"/>
      <c r="C24" s="248" t="s">
        <v>28</v>
      </c>
      <c r="D24" s="249">
        <v>104796</v>
      </c>
      <c r="E24" s="250" t="s">
        <v>572</v>
      </c>
      <c r="F24" s="251"/>
      <c r="G24" s="252"/>
      <c r="H24" s="252"/>
      <c r="I24" s="252"/>
      <c r="J24" s="252">
        <f t="shared" ref="J24:J30" si="2">ROUND(G24*I24,2)</f>
        <v>0</v>
      </c>
      <c r="K24" s="178"/>
      <c r="L24" s="164"/>
      <c r="M24" s="153"/>
      <c r="N24" s="139"/>
      <c r="O24" s="100"/>
      <c r="P24"/>
      <c r="Q24"/>
      <c r="R24" s="18"/>
    </row>
    <row r="25" spans="1:233" s="103" customFormat="1" x14ac:dyDescent="0.2">
      <c r="A25" s="91"/>
      <c r="B25"/>
      <c r="C25" s="253" t="s">
        <v>167</v>
      </c>
      <c r="D25" s="254">
        <v>104796</v>
      </c>
      <c r="E25" s="234" t="s">
        <v>161</v>
      </c>
      <c r="F25" s="235" t="s">
        <v>26</v>
      </c>
      <c r="G25" s="255">
        <v>55.120000000000005</v>
      </c>
      <c r="H25" s="237">
        <f t="shared" ref="H25:H31" si="3">L25-L25*J$7</f>
        <v>14.48</v>
      </c>
      <c r="I25" s="236">
        <f>ROUND(H25*(N($J$5+1)),2)</f>
        <v>17.989999999999998</v>
      </c>
      <c r="J25" s="241">
        <f t="shared" si="2"/>
        <v>991.61</v>
      </c>
      <c r="K25" s="151"/>
      <c r="L25" s="162" t="s">
        <v>124</v>
      </c>
      <c r="M25" s="152"/>
      <c r="N25" s="100"/>
      <c r="O25" s="100"/>
      <c r="P25"/>
      <c r="Q25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7"/>
      <c r="BM25" s="67"/>
      <c r="BN25" s="67"/>
      <c r="BO25" s="67"/>
      <c r="BP25" s="67"/>
      <c r="BQ25" s="67"/>
      <c r="BR25" s="67"/>
      <c r="BS25" s="67"/>
      <c r="BT25" s="67"/>
      <c r="BU25" s="67"/>
      <c r="BV25" s="67"/>
      <c r="BW25" s="67"/>
      <c r="BX25" s="67"/>
      <c r="BY25" s="67"/>
      <c r="BZ25" s="67"/>
      <c r="CA25" s="67"/>
      <c r="CB25" s="67"/>
      <c r="CC25" s="67"/>
      <c r="CD25" s="67"/>
      <c r="CE25" s="67"/>
      <c r="CF25" s="67"/>
      <c r="CG25" s="67"/>
      <c r="CH25" s="67"/>
      <c r="CI25" s="67"/>
      <c r="CJ25" s="67"/>
      <c r="CK25" s="67"/>
      <c r="CL25" s="67"/>
      <c r="CM25" s="67"/>
      <c r="CN25" s="67"/>
      <c r="CO25" s="67"/>
      <c r="CP25" s="67"/>
      <c r="CQ25" s="67"/>
      <c r="CR25" s="67"/>
      <c r="CS25" s="67"/>
      <c r="CT25" s="67"/>
      <c r="CU25" s="67"/>
      <c r="CV25" s="67"/>
      <c r="CW25" s="67"/>
      <c r="CX25" s="67"/>
      <c r="CY25" s="67"/>
      <c r="CZ25" s="67"/>
      <c r="DA25" s="67"/>
      <c r="DB25" s="67"/>
      <c r="DC25" s="67"/>
      <c r="DD25" s="67"/>
      <c r="DE25" s="67"/>
      <c r="DF25" s="67"/>
      <c r="DG25" s="67"/>
      <c r="DH25" s="67"/>
      <c r="DI25" s="67"/>
      <c r="DJ25" s="67"/>
      <c r="DK25" s="67"/>
      <c r="DL25" s="67"/>
      <c r="DM25" s="67"/>
      <c r="DN25" s="67"/>
      <c r="DO25" s="67"/>
      <c r="DP25" s="67"/>
      <c r="DQ25" s="67"/>
      <c r="DR25" s="67"/>
      <c r="DS25" s="67"/>
      <c r="DT25" s="67"/>
      <c r="DU25" s="67"/>
      <c r="DV25" s="67"/>
      <c r="DW25" s="67"/>
      <c r="DX25" s="67"/>
      <c r="DY25" s="67"/>
      <c r="DZ25" s="67"/>
      <c r="EA25" s="67"/>
      <c r="EB25" s="67"/>
      <c r="EC25" s="67"/>
      <c r="ED25" s="67"/>
      <c r="EE25" s="67"/>
      <c r="EF25" s="67"/>
      <c r="EG25" s="67"/>
      <c r="EH25" s="67"/>
      <c r="EI25" s="67"/>
      <c r="EJ25" s="67"/>
      <c r="EK25" s="67"/>
      <c r="EL25" s="67"/>
      <c r="EM25" s="67"/>
      <c r="EN25" s="67"/>
      <c r="EO25" s="67"/>
      <c r="EP25" s="67"/>
      <c r="EQ25" s="67"/>
      <c r="ER25" s="67"/>
      <c r="ES25" s="67"/>
      <c r="ET25" s="67"/>
      <c r="EU25" s="67"/>
      <c r="EV25" s="67"/>
      <c r="EW25" s="67"/>
      <c r="EX25" s="67"/>
      <c r="EY25" s="67"/>
      <c r="EZ25" s="67"/>
      <c r="FA25" s="67"/>
      <c r="FB25" s="67"/>
      <c r="FC25" s="67"/>
      <c r="FD25" s="67"/>
      <c r="FE25" s="67"/>
      <c r="FF25" s="67"/>
      <c r="FG25" s="67"/>
      <c r="FH25" s="67"/>
      <c r="FI25" s="67"/>
      <c r="FJ25" s="67"/>
      <c r="FK25" s="67"/>
      <c r="FL25" s="67"/>
      <c r="FM25" s="67"/>
      <c r="FN25" s="67"/>
      <c r="FO25" s="67"/>
      <c r="FP25" s="67"/>
      <c r="FQ25" s="67"/>
      <c r="FR25" s="67"/>
      <c r="FS25" s="67"/>
      <c r="FT25" s="67"/>
      <c r="FU25" s="67"/>
      <c r="FV25" s="67"/>
      <c r="FW25" s="67"/>
      <c r="FX25" s="67"/>
      <c r="FY25" s="67"/>
      <c r="FZ25" s="67"/>
      <c r="GA25" s="67"/>
      <c r="GB25" s="67"/>
      <c r="GC25" s="67"/>
      <c r="GD25" s="67"/>
      <c r="GE25" s="67"/>
      <c r="GF25" s="67"/>
      <c r="GG25" s="67"/>
      <c r="GH25" s="67"/>
      <c r="GI25" s="67"/>
      <c r="GJ25" s="67"/>
      <c r="GK25" s="67"/>
      <c r="GL25" s="67"/>
      <c r="GM25" s="67"/>
      <c r="GN25" s="67"/>
      <c r="GO25" s="67"/>
      <c r="GP25" s="67"/>
      <c r="GQ25" s="67"/>
      <c r="GR25" s="67"/>
      <c r="GS25" s="67"/>
      <c r="GT25" s="67"/>
      <c r="GU25" s="67"/>
      <c r="GV25" s="67"/>
      <c r="GW25" s="67"/>
      <c r="GX25" s="67"/>
      <c r="GY25" s="67"/>
      <c r="GZ25" s="67"/>
      <c r="HA25" s="67"/>
      <c r="HB25" s="67"/>
      <c r="HC25" s="67"/>
      <c r="HD25" s="67"/>
      <c r="HE25" s="67"/>
      <c r="HF25" s="67"/>
      <c r="HG25" s="67"/>
      <c r="HH25" s="67"/>
      <c r="HI25" s="67"/>
      <c r="HJ25" s="67"/>
      <c r="HK25" s="67"/>
      <c r="HL25" s="67"/>
      <c r="HM25" s="67"/>
      <c r="HN25" s="67"/>
      <c r="HO25" s="67"/>
      <c r="HP25" s="67"/>
      <c r="HQ25" s="67"/>
      <c r="HR25" s="67"/>
      <c r="HS25" s="67"/>
      <c r="HT25" s="67"/>
      <c r="HU25" s="67"/>
      <c r="HV25" s="67"/>
      <c r="HW25" s="67"/>
      <c r="HX25" s="67"/>
      <c r="HY25" s="67"/>
    </row>
    <row r="26" spans="1:233" s="103" customFormat="1" x14ac:dyDescent="0.2">
      <c r="A26" s="91"/>
      <c r="B26"/>
      <c r="C26" s="253" t="s">
        <v>170</v>
      </c>
      <c r="D26" s="254">
        <v>104796</v>
      </c>
      <c r="E26" s="234" t="s">
        <v>162</v>
      </c>
      <c r="F26" s="235" t="s">
        <v>26</v>
      </c>
      <c r="G26" s="255">
        <v>504.17</v>
      </c>
      <c r="H26" s="237">
        <f t="shared" si="3"/>
        <v>14.48</v>
      </c>
      <c r="I26" s="236">
        <f>ROUND(H26*(N($J$5+1)),2)</f>
        <v>17.989999999999998</v>
      </c>
      <c r="J26" s="241">
        <f t="shared" si="2"/>
        <v>9070.02</v>
      </c>
      <c r="K26" s="151"/>
      <c r="L26" s="162" t="s">
        <v>124</v>
      </c>
      <c r="M26" s="152"/>
      <c r="N26" s="100"/>
      <c r="O26" s="100"/>
      <c r="P26" s="65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  <c r="BM26" s="67"/>
      <c r="BN26" s="67"/>
      <c r="BO26" s="67"/>
      <c r="BP26" s="67"/>
      <c r="BQ26" s="67"/>
      <c r="BR26" s="67"/>
      <c r="BS26" s="67"/>
      <c r="BT26" s="67"/>
      <c r="BU26" s="67"/>
      <c r="BV26" s="67"/>
      <c r="BW26" s="67"/>
      <c r="BX26" s="67"/>
      <c r="BY26" s="67"/>
      <c r="BZ26" s="67"/>
      <c r="CA26" s="67"/>
      <c r="CB26" s="67"/>
      <c r="CC26" s="67"/>
      <c r="CD26" s="67"/>
      <c r="CE26" s="67"/>
      <c r="CF26" s="67"/>
      <c r="CG26" s="67"/>
      <c r="CH26" s="67"/>
      <c r="CI26" s="67"/>
      <c r="CJ26" s="67"/>
      <c r="CK26" s="67"/>
      <c r="CL26" s="67"/>
      <c r="CM26" s="67"/>
      <c r="CN26" s="67"/>
      <c r="CO26" s="67"/>
      <c r="CP26" s="67"/>
      <c r="CQ26" s="67"/>
      <c r="CR26" s="67"/>
      <c r="CS26" s="67"/>
      <c r="CT26" s="67"/>
      <c r="CU26" s="67"/>
      <c r="CV26" s="67"/>
      <c r="CW26" s="67"/>
      <c r="CX26" s="67"/>
      <c r="CY26" s="67"/>
      <c r="CZ26" s="67"/>
      <c r="DA26" s="67"/>
      <c r="DB26" s="67"/>
      <c r="DC26" s="67"/>
      <c r="DD26" s="67"/>
      <c r="DE26" s="67"/>
      <c r="DF26" s="67"/>
      <c r="DG26" s="67"/>
      <c r="DH26" s="67"/>
      <c r="DI26" s="67"/>
      <c r="DJ26" s="67"/>
      <c r="DK26" s="67"/>
      <c r="DL26" s="67"/>
      <c r="DM26" s="67"/>
      <c r="DN26" s="67"/>
      <c r="DO26" s="67"/>
      <c r="DP26" s="67"/>
      <c r="DQ26" s="67"/>
      <c r="DR26" s="67"/>
      <c r="DS26" s="67"/>
      <c r="DT26" s="67"/>
      <c r="DU26" s="67"/>
      <c r="DV26" s="67"/>
      <c r="DW26" s="67"/>
      <c r="DX26" s="67"/>
      <c r="DY26" s="67"/>
      <c r="DZ26" s="67"/>
      <c r="EA26" s="67"/>
      <c r="EB26" s="67"/>
      <c r="EC26" s="67"/>
      <c r="ED26" s="67"/>
      <c r="EE26" s="67"/>
      <c r="EF26" s="67"/>
      <c r="EG26" s="67"/>
      <c r="EH26" s="67"/>
      <c r="EI26" s="67"/>
      <c r="EJ26" s="67"/>
      <c r="EK26" s="67"/>
      <c r="EL26" s="67"/>
      <c r="EM26" s="67"/>
      <c r="EN26" s="67"/>
      <c r="EO26" s="67"/>
      <c r="EP26" s="67"/>
      <c r="EQ26" s="67"/>
      <c r="ER26" s="67"/>
      <c r="ES26" s="67"/>
      <c r="ET26" s="67"/>
      <c r="EU26" s="67"/>
      <c r="EV26" s="67"/>
      <c r="EW26" s="67"/>
      <c r="EX26" s="67"/>
      <c r="EY26" s="67"/>
      <c r="EZ26" s="67"/>
      <c r="FA26" s="67"/>
      <c r="FB26" s="67"/>
      <c r="FC26" s="67"/>
      <c r="FD26" s="67"/>
      <c r="FE26" s="67"/>
      <c r="FF26" s="67"/>
      <c r="FG26" s="67"/>
      <c r="FH26" s="67"/>
      <c r="FI26" s="67"/>
      <c r="FJ26" s="67"/>
      <c r="FK26" s="67"/>
      <c r="FL26" s="67"/>
      <c r="FM26" s="67"/>
      <c r="FN26" s="67"/>
      <c r="FO26" s="67"/>
      <c r="FP26" s="67"/>
      <c r="FQ26" s="67"/>
      <c r="FR26" s="67"/>
      <c r="FS26" s="67"/>
      <c r="FT26" s="67"/>
      <c r="FU26" s="67"/>
      <c r="FV26" s="67"/>
      <c r="FW26" s="67"/>
      <c r="FX26" s="67"/>
      <c r="FY26" s="67"/>
      <c r="FZ26" s="67"/>
      <c r="GA26" s="67"/>
      <c r="GB26" s="67"/>
      <c r="GC26" s="67"/>
      <c r="GD26" s="67"/>
      <c r="GE26" s="67"/>
      <c r="GF26" s="67"/>
      <c r="GG26" s="67"/>
      <c r="GH26" s="67"/>
      <c r="GI26" s="67"/>
      <c r="GJ26" s="67"/>
      <c r="GK26" s="67"/>
      <c r="GL26" s="67"/>
      <c r="GM26" s="67"/>
      <c r="GN26" s="67"/>
      <c r="GO26" s="67"/>
      <c r="GP26" s="67"/>
      <c r="GQ26" s="67"/>
      <c r="GR26" s="67"/>
      <c r="GS26" s="67"/>
      <c r="GT26" s="67"/>
      <c r="GU26" s="67"/>
      <c r="GV26" s="67"/>
      <c r="GW26" s="67"/>
      <c r="GX26" s="67"/>
      <c r="GY26" s="67"/>
      <c r="GZ26" s="67"/>
      <c r="HA26" s="67"/>
      <c r="HB26" s="67"/>
      <c r="HC26" s="67"/>
      <c r="HD26" s="67"/>
      <c r="HE26" s="67"/>
      <c r="HF26" s="67"/>
      <c r="HG26" s="67"/>
      <c r="HH26" s="67"/>
      <c r="HI26" s="67"/>
      <c r="HJ26" s="67"/>
      <c r="HK26" s="67"/>
      <c r="HL26" s="67"/>
      <c r="HM26" s="67"/>
      <c r="HN26" s="67"/>
      <c r="HO26" s="67"/>
      <c r="HP26" s="67"/>
      <c r="HQ26" s="67"/>
      <c r="HR26" s="67"/>
      <c r="HS26" s="67"/>
      <c r="HT26" s="67"/>
      <c r="HU26" s="67"/>
      <c r="HV26" s="67"/>
      <c r="HW26" s="67"/>
      <c r="HX26" s="67"/>
      <c r="HY26" s="67"/>
    </row>
    <row r="27" spans="1:233" s="103" customFormat="1" x14ac:dyDescent="0.2">
      <c r="A27" s="91"/>
      <c r="B27"/>
      <c r="C27" s="253" t="s">
        <v>171</v>
      </c>
      <c r="D27" s="254">
        <v>104796</v>
      </c>
      <c r="E27" s="234" t="s">
        <v>163</v>
      </c>
      <c r="F27" s="235" t="s">
        <v>26</v>
      </c>
      <c r="G27" s="255">
        <v>559.89470000000006</v>
      </c>
      <c r="H27" s="237">
        <f t="shared" si="3"/>
        <v>14.48</v>
      </c>
      <c r="I27" s="236">
        <f>ROUND(H27*(N($J$5+1)),2)</f>
        <v>17.989999999999998</v>
      </c>
      <c r="J27" s="241">
        <f>ROUND(G27*I27,2)</f>
        <v>10072.51</v>
      </c>
      <c r="K27" s="151"/>
      <c r="L27" s="162" t="s">
        <v>124</v>
      </c>
      <c r="M27" s="152"/>
      <c r="N27" s="100"/>
      <c r="O27" s="100"/>
      <c r="P27" s="65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  <c r="AN27" s="67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7"/>
      <c r="BB27" s="67"/>
      <c r="BC27" s="67"/>
      <c r="BD27" s="67"/>
      <c r="BE27" s="67"/>
      <c r="BF27" s="67"/>
      <c r="BG27" s="67"/>
      <c r="BH27" s="67"/>
      <c r="BI27" s="67"/>
      <c r="BJ27" s="67"/>
      <c r="BK27" s="67"/>
      <c r="BL27" s="67"/>
      <c r="BM27" s="67"/>
      <c r="BN27" s="67"/>
      <c r="BO27" s="67"/>
      <c r="BP27" s="67"/>
      <c r="BQ27" s="67"/>
      <c r="BR27" s="67"/>
      <c r="BS27" s="67"/>
      <c r="BT27" s="67"/>
      <c r="BU27" s="67"/>
      <c r="BV27" s="67"/>
      <c r="BW27" s="67"/>
      <c r="BX27" s="67"/>
      <c r="BY27" s="67"/>
      <c r="BZ27" s="67"/>
      <c r="CA27" s="67"/>
      <c r="CB27" s="67"/>
      <c r="CC27" s="67"/>
      <c r="CD27" s="67"/>
      <c r="CE27" s="67"/>
      <c r="CF27" s="67"/>
      <c r="CG27" s="67"/>
      <c r="CH27" s="67"/>
      <c r="CI27" s="67"/>
      <c r="CJ27" s="67"/>
      <c r="CK27" s="67"/>
      <c r="CL27" s="67"/>
      <c r="CM27" s="67"/>
      <c r="CN27" s="67"/>
      <c r="CO27" s="67"/>
      <c r="CP27" s="67"/>
      <c r="CQ27" s="67"/>
      <c r="CR27" s="67"/>
      <c r="CS27" s="67"/>
      <c r="CT27" s="67"/>
      <c r="CU27" s="67"/>
      <c r="CV27" s="67"/>
      <c r="CW27" s="67"/>
      <c r="CX27" s="67"/>
      <c r="CY27" s="67"/>
      <c r="CZ27" s="67"/>
      <c r="DA27" s="67"/>
      <c r="DB27" s="67"/>
      <c r="DC27" s="67"/>
      <c r="DD27" s="67"/>
      <c r="DE27" s="67"/>
      <c r="DF27" s="67"/>
      <c r="DG27" s="67"/>
      <c r="DH27" s="67"/>
      <c r="DI27" s="67"/>
      <c r="DJ27" s="67"/>
      <c r="DK27" s="67"/>
      <c r="DL27" s="67"/>
      <c r="DM27" s="67"/>
      <c r="DN27" s="67"/>
      <c r="DO27" s="67"/>
      <c r="DP27" s="67"/>
      <c r="DQ27" s="67"/>
      <c r="DR27" s="67"/>
      <c r="DS27" s="67"/>
      <c r="DT27" s="67"/>
      <c r="DU27" s="67"/>
      <c r="DV27" s="67"/>
      <c r="DW27" s="67"/>
      <c r="DX27" s="67"/>
      <c r="DY27" s="67"/>
      <c r="DZ27" s="67"/>
      <c r="EA27" s="67"/>
      <c r="EB27" s="67"/>
      <c r="EC27" s="67"/>
      <c r="ED27" s="67"/>
      <c r="EE27" s="67"/>
      <c r="EF27" s="67"/>
      <c r="EG27" s="67"/>
      <c r="EH27" s="67"/>
      <c r="EI27" s="67"/>
      <c r="EJ27" s="67"/>
      <c r="EK27" s="67"/>
      <c r="EL27" s="67"/>
      <c r="EM27" s="67"/>
      <c r="EN27" s="67"/>
      <c r="EO27" s="67"/>
      <c r="EP27" s="67"/>
      <c r="EQ27" s="67"/>
      <c r="ER27" s="67"/>
      <c r="ES27" s="67"/>
      <c r="ET27" s="67"/>
      <c r="EU27" s="67"/>
      <c r="EV27" s="67"/>
      <c r="EW27" s="67"/>
      <c r="EX27" s="67"/>
      <c r="EY27" s="67"/>
      <c r="EZ27" s="67"/>
      <c r="FA27" s="67"/>
      <c r="FB27" s="67"/>
      <c r="FC27" s="67"/>
      <c r="FD27" s="67"/>
      <c r="FE27" s="67"/>
      <c r="FF27" s="67"/>
      <c r="FG27" s="67"/>
      <c r="FH27" s="67"/>
      <c r="FI27" s="67"/>
      <c r="FJ27" s="67"/>
      <c r="FK27" s="67"/>
      <c r="FL27" s="67"/>
      <c r="FM27" s="67"/>
      <c r="FN27" s="67"/>
      <c r="FO27" s="67"/>
      <c r="FP27" s="67"/>
      <c r="FQ27" s="67"/>
      <c r="FR27" s="67"/>
      <c r="FS27" s="67"/>
      <c r="FT27" s="67"/>
      <c r="FU27" s="67"/>
      <c r="FV27" s="67"/>
      <c r="FW27" s="67"/>
      <c r="FX27" s="67"/>
      <c r="FY27" s="67"/>
      <c r="FZ27" s="67"/>
      <c r="GA27" s="67"/>
      <c r="GB27" s="67"/>
      <c r="GC27" s="67"/>
      <c r="GD27" s="67"/>
      <c r="GE27" s="67"/>
      <c r="GF27" s="67"/>
      <c r="GG27" s="67"/>
      <c r="GH27" s="67"/>
      <c r="GI27" s="67"/>
      <c r="GJ27" s="67"/>
      <c r="GK27" s="67"/>
      <c r="GL27" s="67"/>
      <c r="GM27" s="67"/>
      <c r="GN27" s="67"/>
      <c r="GO27" s="67"/>
      <c r="GP27" s="67"/>
      <c r="GQ27" s="67"/>
      <c r="GR27" s="67"/>
      <c r="GS27" s="67"/>
      <c r="GT27" s="67"/>
      <c r="GU27" s="67"/>
      <c r="GV27" s="67"/>
      <c r="GW27" s="67"/>
      <c r="GX27" s="67"/>
      <c r="GY27" s="67"/>
      <c r="GZ27" s="67"/>
      <c r="HA27" s="67"/>
      <c r="HB27" s="67"/>
      <c r="HC27" s="67"/>
      <c r="HD27" s="67"/>
      <c r="HE27" s="67"/>
      <c r="HF27" s="67"/>
      <c r="HG27" s="67"/>
      <c r="HH27" s="67"/>
      <c r="HI27" s="67"/>
      <c r="HJ27" s="67"/>
      <c r="HK27" s="67"/>
      <c r="HL27" s="67"/>
      <c r="HM27" s="67"/>
      <c r="HN27" s="67"/>
      <c r="HO27" s="67"/>
      <c r="HP27" s="67"/>
      <c r="HQ27" s="67"/>
      <c r="HR27" s="67"/>
      <c r="HS27" s="67"/>
      <c r="HT27" s="67"/>
      <c r="HU27" s="67"/>
      <c r="HV27" s="67"/>
      <c r="HW27" s="67"/>
      <c r="HX27" s="67"/>
      <c r="HY27" s="67"/>
    </row>
    <row r="28" spans="1:233" s="103" customFormat="1" x14ac:dyDescent="0.2">
      <c r="A28" s="91"/>
      <c r="B28"/>
      <c r="C28" s="253" t="s">
        <v>172</v>
      </c>
      <c r="D28" s="254">
        <v>104796</v>
      </c>
      <c r="E28" s="234" t="s">
        <v>164</v>
      </c>
      <c r="F28" s="235" t="s">
        <v>26</v>
      </c>
      <c r="G28" s="255">
        <v>429.87</v>
      </c>
      <c r="H28" s="237">
        <f t="shared" si="3"/>
        <v>14.48</v>
      </c>
      <c r="I28" s="236">
        <f>ROUND(H28*(N($J$5+1)),2)</f>
        <v>17.989999999999998</v>
      </c>
      <c r="J28" s="241">
        <f t="shared" si="2"/>
        <v>7733.36</v>
      </c>
      <c r="K28" s="151"/>
      <c r="L28" s="162" t="s">
        <v>124</v>
      </c>
      <c r="M28" s="152"/>
      <c r="N28" s="100"/>
      <c r="O28" s="100"/>
      <c r="P28" s="65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  <c r="BM28" s="67"/>
      <c r="BN28" s="67"/>
      <c r="BO28" s="67"/>
      <c r="BP28" s="67"/>
      <c r="BQ28" s="67"/>
      <c r="BR28" s="67"/>
      <c r="BS28" s="67"/>
      <c r="BT28" s="67"/>
      <c r="BU28" s="67"/>
      <c r="BV28" s="67"/>
      <c r="BW28" s="67"/>
      <c r="BX28" s="67"/>
      <c r="BY28" s="67"/>
      <c r="BZ28" s="67"/>
      <c r="CA28" s="67"/>
      <c r="CB28" s="67"/>
      <c r="CC28" s="67"/>
      <c r="CD28" s="67"/>
      <c r="CE28" s="67"/>
      <c r="CF28" s="67"/>
      <c r="CG28" s="67"/>
      <c r="CH28" s="67"/>
      <c r="CI28" s="67"/>
      <c r="CJ28" s="67"/>
      <c r="CK28" s="67"/>
      <c r="CL28" s="67"/>
      <c r="CM28" s="67"/>
      <c r="CN28" s="67"/>
      <c r="CO28" s="67"/>
      <c r="CP28" s="67"/>
      <c r="CQ28" s="67"/>
      <c r="CR28" s="67"/>
      <c r="CS28" s="67"/>
      <c r="CT28" s="67"/>
      <c r="CU28" s="67"/>
      <c r="CV28" s="67"/>
      <c r="CW28" s="67"/>
      <c r="CX28" s="67"/>
      <c r="CY28" s="67"/>
      <c r="CZ28" s="67"/>
      <c r="DA28" s="67"/>
      <c r="DB28" s="67"/>
      <c r="DC28" s="67"/>
      <c r="DD28" s="67"/>
      <c r="DE28" s="67"/>
      <c r="DF28" s="67"/>
      <c r="DG28" s="67"/>
      <c r="DH28" s="67"/>
      <c r="DI28" s="67"/>
      <c r="DJ28" s="67"/>
      <c r="DK28" s="67"/>
      <c r="DL28" s="67"/>
      <c r="DM28" s="67"/>
      <c r="DN28" s="67"/>
      <c r="DO28" s="67"/>
      <c r="DP28" s="67"/>
      <c r="DQ28" s="67"/>
      <c r="DR28" s="67"/>
      <c r="DS28" s="67"/>
      <c r="DT28" s="67"/>
      <c r="DU28" s="67"/>
      <c r="DV28" s="67"/>
      <c r="DW28" s="67"/>
      <c r="DX28" s="67"/>
      <c r="DY28" s="67"/>
      <c r="DZ28" s="67"/>
      <c r="EA28" s="67"/>
      <c r="EB28" s="67"/>
      <c r="EC28" s="67"/>
      <c r="ED28" s="67"/>
      <c r="EE28" s="67"/>
      <c r="EF28" s="67"/>
      <c r="EG28" s="67"/>
      <c r="EH28" s="67"/>
      <c r="EI28" s="67"/>
      <c r="EJ28" s="67"/>
      <c r="EK28" s="67"/>
      <c r="EL28" s="67"/>
      <c r="EM28" s="67"/>
      <c r="EN28" s="67"/>
      <c r="EO28" s="67"/>
      <c r="EP28" s="67"/>
      <c r="EQ28" s="67"/>
      <c r="ER28" s="67"/>
      <c r="ES28" s="67"/>
      <c r="ET28" s="67"/>
      <c r="EU28" s="67"/>
      <c r="EV28" s="67"/>
      <c r="EW28" s="67"/>
      <c r="EX28" s="67"/>
      <c r="EY28" s="67"/>
      <c r="EZ28" s="67"/>
      <c r="FA28" s="67"/>
      <c r="FB28" s="67"/>
      <c r="FC28" s="67"/>
      <c r="FD28" s="67"/>
      <c r="FE28" s="67"/>
      <c r="FF28" s="67"/>
      <c r="FG28" s="67"/>
      <c r="FH28" s="67"/>
      <c r="FI28" s="67"/>
      <c r="FJ28" s="67"/>
      <c r="FK28" s="67"/>
      <c r="FL28" s="67"/>
      <c r="FM28" s="67"/>
      <c r="FN28" s="67"/>
      <c r="FO28" s="67"/>
      <c r="FP28" s="67"/>
      <c r="FQ28" s="67"/>
      <c r="FR28" s="67"/>
      <c r="FS28" s="67"/>
      <c r="FT28" s="67"/>
      <c r="FU28" s="67"/>
      <c r="FV28" s="67"/>
      <c r="FW28" s="67"/>
      <c r="FX28" s="67"/>
      <c r="FY28" s="67"/>
      <c r="FZ28" s="67"/>
      <c r="GA28" s="67"/>
      <c r="GB28" s="67"/>
      <c r="GC28" s="67"/>
      <c r="GD28" s="67"/>
      <c r="GE28" s="67"/>
      <c r="GF28" s="67"/>
      <c r="GG28" s="67"/>
      <c r="GH28" s="67"/>
      <c r="GI28" s="67"/>
      <c r="GJ28" s="67"/>
      <c r="GK28" s="67"/>
      <c r="GL28" s="67"/>
      <c r="GM28" s="67"/>
      <c r="GN28" s="67"/>
      <c r="GO28" s="67"/>
      <c r="GP28" s="67"/>
      <c r="GQ28" s="67"/>
      <c r="GR28" s="67"/>
      <c r="GS28" s="67"/>
      <c r="GT28" s="67"/>
      <c r="GU28" s="67"/>
      <c r="GV28" s="67"/>
      <c r="GW28" s="67"/>
      <c r="GX28" s="67"/>
      <c r="GY28" s="67"/>
      <c r="GZ28" s="67"/>
      <c r="HA28" s="67"/>
      <c r="HB28" s="67"/>
      <c r="HC28" s="67"/>
      <c r="HD28" s="67"/>
      <c r="HE28" s="67"/>
      <c r="HF28" s="67"/>
      <c r="HG28" s="67"/>
      <c r="HH28" s="67"/>
      <c r="HI28" s="67"/>
      <c r="HJ28" s="67"/>
      <c r="HK28" s="67"/>
      <c r="HL28" s="67"/>
      <c r="HM28" s="67"/>
      <c r="HN28" s="67"/>
      <c r="HO28" s="67"/>
      <c r="HP28" s="67"/>
      <c r="HQ28" s="67"/>
      <c r="HR28" s="67"/>
      <c r="HS28" s="67"/>
      <c r="HT28" s="67"/>
      <c r="HU28" s="67"/>
      <c r="HV28" s="67"/>
      <c r="HW28" s="67"/>
      <c r="HX28" s="67"/>
      <c r="HY28" s="67"/>
    </row>
    <row r="29" spans="1:233" s="103" customFormat="1" x14ac:dyDescent="0.2">
      <c r="A29" s="91"/>
      <c r="B29"/>
      <c r="C29" s="253" t="s">
        <v>173</v>
      </c>
      <c r="D29" s="254">
        <v>104796</v>
      </c>
      <c r="E29" s="234" t="s">
        <v>165</v>
      </c>
      <c r="F29" s="235" t="s">
        <v>26</v>
      </c>
      <c r="G29" s="255">
        <v>365.97</v>
      </c>
      <c r="H29" s="237">
        <f t="shared" si="3"/>
        <v>14.48</v>
      </c>
      <c r="I29" s="236">
        <f>ROUND(H29*(N($J$5+1)),2)</f>
        <v>17.989999999999998</v>
      </c>
      <c r="J29" s="241">
        <f>ROUND(G29*I29,2)</f>
        <v>6583.8</v>
      </c>
      <c r="K29" s="151"/>
      <c r="L29" s="162" t="s">
        <v>124</v>
      </c>
      <c r="M29" s="152"/>
      <c r="N29" s="100"/>
      <c r="O29" s="100"/>
      <c r="P29" s="65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7"/>
      <c r="BM29" s="67"/>
      <c r="BN29" s="67"/>
      <c r="BO29" s="67"/>
      <c r="BP29" s="67"/>
      <c r="BQ29" s="67"/>
      <c r="BR29" s="67"/>
      <c r="BS29" s="67"/>
      <c r="BT29" s="67"/>
      <c r="BU29" s="67"/>
      <c r="BV29" s="67"/>
      <c r="BW29" s="67"/>
      <c r="BX29" s="67"/>
      <c r="BY29" s="67"/>
      <c r="BZ29" s="67"/>
      <c r="CA29" s="67"/>
      <c r="CB29" s="67"/>
      <c r="CC29" s="67"/>
      <c r="CD29" s="67"/>
      <c r="CE29" s="67"/>
      <c r="CF29" s="67"/>
      <c r="CG29" s="67"/>
      <c r="CH29" s="67"/>
      <c r="CI29" s="67"/>
      <c r="CJ29" s="67"/>
      <c r="CK29" s="67"/>
      <c r="CL29" s="67"/>
      <c r="CM29" s="67"/>
      <c r="CN29" s="67"/>
      <c r="CO29" s="67"/>
      <c r="CP29" s="67"/>
      <c r="CQ29" s="67"/>
      <c r="CR29" s="67"/>
      <c r="CS29" s="67"/>
      <c r="CT29" s="67"/>
      <c r="CU29" s="67"/>
      <c r="CV29" s="67"/>
      <c r="CW29" s="67"/>
      <c r="CX29" s="67"/>
      <c r="CY29" s="67"/>
      <c r="CZ29" s="67"/>
      <c r="DA29" s="67"/>
      <c r="DB29" s="67"/>
      <c r="DC29" s="67"/>
      <c r="DD29" s="67"/>
      <c r="DE29" s="67"/>
      <c r="DF29" s="67"/>
      <c r="DG29" s="67"/>
      <c r="DH29" s="67"/>
      <c r="DI29" s="67"/>
      <c r="DJ29" s="67"/>
      <c r="DK29" s="67"/>
      <c r="DL29" s="67"/>
      <c r="DM29" s="67"/>
      <c r="DN29" s="67"/>
      <c r="DO29" s="67"/>
      <c r="DP29" s="67"/>
      <c r="DQ29" s="67"/>
      <c r="DR29" s="67"/>
      <c r="DS29" s="67"/>
      <c r="DT29" s="67"/>
      <c r="DU29" s="67"/>
      <c r="DV29" s="67"/>
      <c r="DW29" s="67"/>
      <c r="DX29" s="67"/>
      <c r="DY29" s="67"/>
      <c r="DZ29" s="67"/>
      <c r="EA29" s="67"/>
      <c r="EB29" s="67"/>
      <c r="EC29" s="67"/>
      <c r="ED29" s="67"/>
      <c r="EE29" s="67"/>
      <c r="EF29" s="67"/>
      <c r="EG29" s="67"/>
      <c r="EH29" s="67"/>
      <c r="EI29" s="67"/>
      <c r="EJ29" s="67"/>
      <c r="EK29" s="67"/>
      <c r="EL29" s="67"/>
      <c r="EM29" s="67"/>
      <c r="EN29" s="67"/>
      <c r="EO29" s="67"/>
      <c r="EP29" s="67"/>
      <c r="EQ29" s="67"/>
      <c r="ER29" s="67"/>
      <c r="ES29" s="67"/>
      <c r="ET29" s="67"/>
      <c r="EU29" s="67"/>
      <c r="EV29" s="67"/>
      <c r="EW29" s="67"/>
      <c r="EX29" s="67"/>
      <c r="EY29" s="67"/>
      <c r="EZ29" s="67"/>
      <c r="FA29" s="67"/>
      <c r="FB29" s="67"/>
      <c r="FC29" s="67"/>
      <c r="FD29" s="67"/>
      <c r="FE29" s="67"/>
      <c r="FF29" s="67"/>
      <c r="FG29" s="67"/>
      <c r="FH29" s="67"/>
      <c r="FI29" s="67"/>
      <c r="FJ29" s="67"/>
      <c r="FK29" s="67"/>
      <c r="FL29" s="67"/>
      <c r="FM29" s="67"/>
      <c r="FN29" s="67"/>
      <c r="FO29" s="67"/>
      <c r="FP29" s="67"/>
      <c r="FQ29" s="67"/>
      <c r="FR29" s="67"/>
      <c r="FS29" s="67"/>
      <c r="FT29" s="67"/>
      <c r="FU29" s="67"/>
      <c r="FV29" s="67"/>
      <c r="FW29" s="67"/>
      <c r="FX29" s="67"/>
      <c r="FY29" s="67"/>
      <c r="FZ29" s="67"/>
      <c r="GA29" s="67"/>
      <c r="GB29" s="67"/>
      <c r="GC29" s="67"/>
      <c r="GD29" s="67"/>
      <c r="GE29" s="67"/>
      <c r="GF29" s="67"/>
      <c r="GG29" s="67"/>
      <c r="GH29" s="67"/>
      <c r="GI29" s="67"/>
      <c r="GJ29" s="67"/>
      <c r="GK29" s="67"/>
      <c r="GL29" s="67"/>
      <c r="GM29" s="67"/>
      <c r="GN29" s="67"/>
      <c r="GO29" s="67"/>
      <c r="GP29" s="67"/>
      <c r="GQ29" s="67"/>
      <c r="GR29" s="67"/>
      <c r="GS29" s="67"/>
      <c r="GT29" s="67"/>
      <c r="GU29" s="67"/>
      <c r="GV29" s="67"/>
      <c r="GW29" s="67"/>
      <c r="GX29" s="67"/>
      <c r="GY29" s="67"/>
      <c r="GZ29" s="67"/>
      <c r="HA29" s="67"/>
      <c r="HB29" s="67"/>
      <c r="HC29" s="67"/>
      <c r="HD29" s="67"/>
      <c r="HE29" s="67"/>
      <c r="HF29" s="67"/>
      <c r="HG29" s="67"/>
      <c r="HH29" s="67"/>
      <c r="HI29" s="67"/>
      <c r="HJ29" s="67"/>
      <c r="HK29" s="67"/>
      <c r="HL29" s="67"/>
      <c r="HM29" s="67"/>
      <c r="HN29" s="67"/>
      <c r="HO29" s="67"/>
      <c r="HP29" s="67"/>
      <c r="HQ29" s="67"/>
      <c r="HR29" s="67"/>
      <c r="HS29" s="67"/>
      <c r="HT29" s="67"/>
      <c r="HU29" s="67"/>
      <c r="HV29" s="67"/>
      <c r="HW29" s="67"/>
      <c r="HX29" s="67"/>
      <c r="HY29" s="67"/>
    </row>
    <row r="30" spans="1:233" s="103" customFormat="1" x14ac:dyDescent="0.2">
      <c r="A30" s="91"/>
      <c r="B30"/>
      <c r="C30" s="253" t="s">
        <v>194</v>
      </c>
      <c r="D30" s="254">
        <v>104796</v>
      </c>
      <c r="E30" s="234" t="s">
        <v>166</v>
      </c>
      <c r="F30" s="235" t="s">
        <v>26</v>
      </c>
      <c r="G30" s="255">
        <v>345.24900000000002</v>
      </c>
      <c r="H30" s="237">
        <f t="shared" si="3"/>
        <v>14.48</v>
      </c>
      <c r="I30" s="236">
        <f>ROUND(H30*(N($J$5+1)),2)</f>
        <v>17.989999999999998</v>
      </c>
      <c r="J30" s="241">
        <f t="shared" si="2"/>
        <v>6211.03</v>
      </c>
      <c r="K30" s="151"/>
      <c r="L30" s="162" t="s">
        <v>124</v>
      </c>
      <c r="M30" s="152"/>
      <c r="N30" s="100"/>
      <c r="O30" s="100"/>
      <c r="P30" s="65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  <c r="AN30" s="67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7"/>
      <c r="BB30" s="67"/>
      <c r="BC30" s="67"/>
      <c r="BD30" s="67"/>
      <c r="BE30" s="67"/>
      <c r="BF30" s="67"/>
      <c r="BG30" s="67"/>
      <c r="BH30" s="67"/>
      <c r="BI30" s="67"/>
      <c r="BJ30" s="67"/>
      <c r="BK30" s="67"/>
      <c r="BL30" s="67"/>
      <c r="BM30" s="67"/>
      <c r="BN30" s="67"/>
      <c r="BO30" s="67"/>
      <c r="BP30" s="67"/>
      <c r="BQ30" s="67"/>
      <c r="BR30" s="67"/>
      <c r="BS30" s="67"/>
      <c r="BT30" s="67"/>
      <c r="BU30" s="67"/>
      <c r="BV30" s="67"/>
      <c r="BW30" s="67"/>
      <c r="BX30" s="67"/>
      <c r="BY30" s="67"/>
      <c r="BZ30" s="67"/>
      <c r="CA30" s="67"/>
      <c r="CB30" s="67"/>
      <c r="CC30" s="67"/>
      <c r="CD30" s="67"/>
      <c r="CE30" s="67"/>
      <c r="CF30" s="67"/>
      <c r="CG30" s="67"/>
      <c r="CH30" s="67"/>
      <c r="CI30" s="67"/>
      <c r="CJ30" s="67"/>
      <c r="CK30" s="67"/>
      <c r="CL30" s="67"/>
      <c r="CM30" s="67"/>
      <c r="CN30" s="67"/>
      <c r="CO30" s="67"/>
      <c r="CP30" s="67"/>
      <c r="CQ30" s="67"/>
      <c r="CR30" s="67"/>
      <c r="CS30" s="67"/>
      <c r="CT30" s="67"/>
      <c r="CU30" s="67"/>
      <c r="CV30" s="67"/>
      <c r="CW30" s="67"/>
      <c r="CX30" s="67"/>
      <c r="CY30" s="67"/>
      <c r="CZ30" s="67"/>
      <c r="DA30" s="67"/>
      <c r="DB30" s="67"/>
      <c r="DC30" s="67"/>
      <c r="DD30" s="67"/>
      <c r="DE30" s="67"/>
      <c r="DF30" s="67"/>
      <c r="DG30" s="67"/>
      <c r="DH30" s="67"/>
      <c r="DI30" s="67"/>
      <c r="DJ30" s="67"/>
      <c r="DK30" s="67"/>
      <c r="DL30" s="67"/>
      <c r="DM30" s="67"/>
      <c r="DN30" s="67"/>
      <c r="DO30" s="67"/>
      <c r="DP30" s="67"/>
      <c r="DQ30" s="67"/>
      <c r="DR30" s="67"/>
      <c r="DS30" s="67"/>
      <c r="DT30" s="67"/>
      <c r="DU30" s="67"/>
      <c r="DV30" s="67"/>
      <c r="DW30" s="67"/>
      <c r="DX30" s="67"/>
      <c r="DY30" s="67"/>
      <c r="DZ30" s="67"/>
      <c r="EA30" s="67"/>
      <c r="EB30" s="67"/>
      <c r="EC30" s="67"/>
      <c r="ED30" s="67"/>
      <c r="EE30" s="67"/>
      <c r="EF30" s="67"/>
      <c r="EG30" s="67"/>
      <c r="EH30" s="67"/>
      <c r="EI30" s="67"/>
      <c r="EJ30" s="67"/>
      <c r="EK30" s="67"/>
      <c r="EL30" s="67"/>
      <c r="EM30" s="67"/>
      <c r="EN30" s="67"/>
      <c r="EO30" s="67"/>
      <c r="EP30" s="67"/>
      <c r="EQ30" s="67"/>
      <c r="ER30" s="67"/>
      <c r="ES30" s="67"/>
      <c r="ET30" s="67"/>
      <c r="EU30" s="67"/>
      <c r="EV30" s="67"/>
      <c r="EW30" s="67"/>
      <c r="EX30" s="67"/>
      <c r="EY30" s="67"/>
      <c r="EZ30" s="67"/>
      <c r="FA30" s="67"/>
      <c r="FB30" s="67"/>
      <c r="FC30" s="67"/>
      <c r="FD30" s="67"/>
      <c r="FE30" s="67"/>
      <c r="FF30" s="67"/>
      <c r="FG30" s="67"/>
      <c r="FH30" s="67"/>
      <c r="FI30" s="67"/>
      <c r="FJ30" s="67"/>
      <c r="FK30" s="67"/>
      <c r="FL30" s="67"/>
      <c r="FM30" s="67"/>
      <c r="FN30" s="67"/>
      <c r="FO30" s="67"/>
      <c r="FP30" s="67"/>
      <c r="FQ30" s="67"/>
      <c r="FR30" s="67"/>
      <c r="FS30" s="67"/>
      <c r="FT30" s="67"/>
      <c r="FU30" s="67"/>
      <c r="FV30" s="67"/>
      <c r="FW30" s="67"/>
      <c r="FX30" s="67"/>
      <c r="FY30" s="67"/>
      <c r="FZ30" s="67"/>
      <c r="GA30" s="67"/>
      <c r="GB30" s="67"/>
      <c r="GC30" s="67"/>
      <c r="GD30" s="67"/>
      <c r="GE30" s="67"/>
      <c r="GF30" s="67"/>
      <c r="GG30" s="67"/>
      <c r="GH30" s="67"/>
      <c r="GI30" s="67"/>
      <c r="GJ30" s="67"/>
      <c r="GK30" s="67"/>
      <c r="GL30" s="67"/>
      <c r="GM30" s="67"/>
      <c r="GN30" s="67"/>
      <c r="GO30" s="67"/>
      <c r="GP30" s="67"/>
      <c r="GQ30" s="67"/>
      <c r="GR30" s="67"/>
      <c r="GS30" s="67"/>
      <c r="GT30" s="67"/>
      <c r="GU30" s="67"/>
      <c r="GV30" s="67"/>
      <c r="GW30" s="67"/>
      <c r="GX30" s="67"/>
      <c r="GY30" s="67"/>
      <c r="GZ30" s="67"/>
      <c r="HA30" s="67"/>
      <c r="HB30" s="67"/>
      <c r="HC30" s="67"/>
      <c r="HD30" s="67"/>
      <c r="HE30" s="67"/>
      <c r="HF30" s="67"/>
      <c r="HG30" s="67"/>
      <c r="HH30" s="67"/>
      <c r="HI30" s="67"/>
      <c r="HJ30" s="67"/>
      <c r="HK30" s="67"/>
      <c r="HL30" s="67"/>
      <c r="HM30" s="67"/>
      <c r="HN30" s="67"/>
      <c r="HO30" s="67"/>
      <c r="HP30" s="67"/>
      <c r="HQ30" s="67"/>
      <c r="HR30" s="67"/>
      <c r="HS30" s="67"/>
      <c r="HT30" s="67"/>
      <c r="HU30" s="67"/>
      <c r="HV30" s="67"/>
      <c r="HW30" s="67"/>
      <c r="HX30" s="67"/>
      <c r="HY30" s="67"/>
    </row>
    <row r="31" spans="1:233" s="103" customFormat="1" x14ac:dyDescent="0.2">
      <c r="A31" s="91"/>
      <c r="B31"/>
      <c r="C31" s="253" t="s">
        <v>195</v>
      </c>
      <c r="D31" s="254">
        <v>104796</v>
      </c>
      <c r="E31" s="234" t="s">
        <v>177</v>
      </c>
      <c r="F31" s="235" t="s">
        <v>26</v>
      </c>
      <c r="G31" s="255">
        <v>126.16999999999999</v>
      </c>
      <c r="H31" s="237">
        <f t="shared" si="3"/>
        <v>14.48</v>
      </c>
      <c r="I31" s="236">
        <f>ROUND(H31*(N($J$5+1)),2)</f>
        <v>17.989999999999998</v>
      </c>
      <c r="J31" s="241">
        <f t="shared" ref="J31:J37" si="4">ROUND(G31*I31,2)</f>
        <v>2269.8000000000002</v>
      </c>
      <c r="K31" s="151"/>
      <c r="L31" s="162" t="s">
        <v>124</v>
      </c>
      <c r="M31" s="152"/>
      <c r="N31" s="100"/>
      <c r="O31" s="100"/>
      <c r="P31" s="65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7"/>
      <c r="BM31" s="67"/>
      <c r="BN31" s="67"/>
      <c r="BO31" s="67"/>
      <c r="BP31" s="67"/>
      <c r="BQ31" s="67"/>
      <c r="BR31" s="67"/>
      <c r="BS31" s="67"/>
      <c r="BT31" s="67"/>
      <c r="BU31" s="67"/>
      <c r="BV31" s="67"/>
      <c r="BW31" s="67"/>
      <c r="BX31" s="67"/>
      <c r="BY31" s="67"/>
      <c r="BZ31" s="67"/>
      <c r="CA31" s="67"/>
      <c r="CB31" s="67"/>
      <c r="CC31" s="67"/>
      <c r="CD31" s="67"/>
      <c r="CE31" s="67"/>
      <c r="CF31" s="67"/>
      <c r="CG31" s="67"/>
      <c r="CH31" s="67"/>
      <c r="CI31" s="67"/>
      <c r="CJ31" s="67"/>
      <c r="CK31" s="67"/>
      <c r="CL31" s="67"/>
      <c r="CM31" s="67"/>
      <c r="CN31" s="67"/>
      <c r="CO31" s="67"/>
      <c r="CP31" s="67"/>
      <c r="CQ31" s="67"/>
      <c r="CR31" s="67"/>
      <c r="CS31" s="67"/>
      <c r="CT31" s="67"/>
      <c r="CU31" s="67"/>
      <c r="CV31" s="67"/>
      <c r="CW31" s="67"/>
      <c r="CX31" s="67"/>
      <c r="CY31" s="67"/>
      <c r="CZ31" s="67"/>
      <c r="DA31" s="67"/>
      <c r="DB31" s="67"/>
      <c r="DC31" s="67"/>
      <c r="DD31" s="67"/>
      <c r="DE31" s="67"/>
      <c r="DF31" s="67"/>
      <c r="DG31" s="67"/>
      <c r="DH31" s="67"/>
      <c r="DI31" s="67"/>
      <c r="DJ31" s="67"/>
      <c r="DK31" s="67"/>
      <c r="DL31" s="67"/>
      <c r="DM31" s="67"/>
      <c r="DN31" s="67"/>
      <c r="DO31" s="67"/>
      <c r="DP31" s="67"/>
      <c r="DQ31" s="67"/>
      <c r="DR31" s="67"/>
      <c r="DS31" s="67"/>
      <c r="DT31" s="67"/>
      <c r="DU31" s="67"/>
      <c r="DV31" s="67"/>
      <c r="DW31" s="67"/>
      <c r="DX31" s="67"/>
      <c r="DY31" s="67"/>
      <c r="DZ31" s="67"/>
      <c r="EA31" s="67"/>
      <c r="EB31" s="67"/>
      <c r="EC31" s="67"/>
      <c r="ED31" s="67"/>
      <c r="EE31" s="67"/>
      <c r="EF31" s="67"/>
      <c r="EG31" s="67"/>
      <c r="EH31" s="67"/>
      <c r="EI31" s="67"/>
      <c r="EJ31" s="67"/>
      <c r="EK31" s="67"/>
      <c r="EL31" s="67"/>
      <c r="EM31" s="67"/>
      <c r="EN31" s="67"/>
      <c r="EO31" s="67"/>
      <c r="EP31" s="67"/>
      <c r="EQ31" s="67"/>
      <c r="ER31" s="67"/>
      <c r="ES31" s="67"/>
      <c r="ET31" s="67"/>
      <c r="EU31" s="67"/>
      <c r="EV31" s="67"/>
      <c r="EW31" s="67"/>
      <c r="EX31" s="67"/>
      <c r="EY31" s="67"/>
      <c r="EZ31" s="67"/>
      <c r="FA31" s="67"/>
      <c r="FB31" s="67"/>
      <c r="FC31" s="67"/>
      <c r="FD31" s="67"/>
      <c r="FE31" s="67"/>
      <c r="FF31" s="67"/>
      <c r="FG31" s="67"/>
      <c r="FH31" s="67"/>
      <c r="FI31" s="67"/>
      <c r="FJ31" s="67"/>
      <c r="FK31" s="67"/>
      <c r="FL31" s="67"/>
      <c r="FM31" s="67"/>
      <c r="FN31" s="67"/>
      <c r="FO31" s="67"/>
      <c r="FP31" s="67"/>
      <c r="FQ31" s="67"/>
      <c r="FR31" s="67"/>
      <c r="FS31" s="67"/>
      <c r="FT31" s="67"/>
      <c r="FU31" s="67"/>
      <c r="FV31" s="67"/>
      <c r="FW31" s="67"/>
      <c r="FX31" s="67"/>
      <c r="FY31" s="67"/>
      <c r="FZ31" s="67"/>
      <c r="GA31" s="67"/>
      <c r="GB31" s="67"/>
      <c r="GC31" s="67"/>
      <c r="GD31" s="67"/>
      <c r="GE31" s="67"/>
      <c r="GF31" s="67"/>
      <c r="GG31" s="67"/>
      <c r="GH31" s="67"/>
      <c r="GI31" s="67"/>
      <c r="GJ31" s="67"/>
      <c r="GK31" s="67"/>
      <c r="GL31" s="67"/>
      <c r="GM31" s="67"/>
      <c r="GN31" s="67"/>
      <c r="GO31" s="67"/>
      <c r="GP31" s="67"/>
      <c r="GQ31" s="67"/>
      <c r="GR31" s="67"/>
      <c r="GS31" s="67"/>
      <c r="GT31" s="67"/>
      <c r="GU31" s="67"/>
      <c r="GV31" s="67"/>
      <c r="GW31" s="67"/>
      <c r="GX31" s="67"/>
      <c r="GY31" s="67"/>
      <c r="GZ31" s="67"/>
      <c r="HA31" s="67"/>
      <c r="HB31" s="67"/>
      <c r="HC31" s="67"/>
      <c r="HD31" s="67"/>
      <c r="HE31" s="67"/>
      <c r="HF31" s="67"/>
      <c r="HG31" s="67"/>
      <c r="HH31" s="67"/>
      <c r="HI31" s="67"/>
      <c r="HJ31" s="67"/>
      <c r="HK31" s="67"/>
      <c r="HL31" s="67"/>
      <c r="HM31" s="67"/>
      <c r="HN31" s="67"/>
      <c r="HO31" s="67"/>
      <c r="HP31" s="67"/>
      <c r="HQ31" s="67"/>
      <c r="HR31" s="67"/>
      <c r="HS31" s="67"/>
      <c r="HT31" s="67"/>
      <c r="HU31" s="67"/>
      <c r="HV31" s="67"/>
      <c r="HW31" s="67"/>
      <c r="HX31" s="67"/>
      <c r="HY31" s="67"/>
    </row>
    <row r="32" spans="1:233" s="17" customFormat="1" ht="25.5" x14ac:dyDescent="0.2">
      <c r="A32" s="90"/>
      <c r="B32"/>
      <c r="C32" s="248" t="s">
        <v>89</v>
      </c>
      <c r="D32" s="249">
        <v>97636</v>
      </c>
      <c r="E32" s="250" t="s">
        <v>573</v>
      </c>
      <c r="F32" s="251"/>
      <c r="G32" s="252"/>
      <c r="H32" s="252"/>
      <c r="I32" s="252"/>
      <c r="J32" s="252">
        <f t="shared" si="4"/>
        <v>0</v>
      </c>
      <c r="K32" s="178"/>
      <c r="L32" s="164"/>
      <c r="M32" s="153"/>
      <c r="N32" s="139"/>
      <c r="O32" s="100"/>
      <c r="R32" s="18"/>
    </row>
    <row r="33" spans="1:233" s="103" customFormat="1" x14ac:dyDescent="0.2">
      <c r="A33" s="91"/>
      <c r="B33"/>
      <c r="C33" s="253" t="s">
        <v>174</v>
      </c>
      <c r="D33" s="254">
        <v>97636</v>
      </c>
      <c r="E33" s="234" t="s">
        <v>161</v>
      </c>
      <c r="F33" s="235" t="s">
        <v>15</v>
      </c>
      <c r="G33" s="255">
        <v>25.02</v>
      </c>
      <c r="H33" s="237">
        <f t="shared" ref="H33:H37" si="5">L33-L33*J$7</f>
        <v>22.79</v>
      </c>
      <c r="I33" s="236">
        <f>ROUND(H33*(N($J$5+1)),2)</f>
        <v>28.31</v>
      </c>
      <c r="J33" s="241">
        <f t="shared" si="4"/>
        <v>708.32</v>
      </c>
      <c r="K33" s="151"/>
      <c r="L33" s="162" t="s">
        <v>554</v>
      </c>
      <c r="M33" s="152"/>
      <c r="N33" s="100"/>
      <c r="O33" s="100"/>
      <c r="P33" s="65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7"/>
      <c r="BQ33" s="67"/>
      <c r="BR33" s="67"/>
      <c r="BS33" s="67"/>
      <c r="BT33" s="67"/>
      <c r="BU33" s="67"/>
      <c r="BV33" s="67"/>
      <c r="BW33" s="67"/>
      <c r="BX33" s="67"/>
      <c r="BY33" s="67"/>
      <c r="BZ33" s="67"/>
      <c r="CA33" s="67"/>
      <c r="CB33" s="67"/>
      <c r="CC33" s="67"/>
      <c r="CD33" s="67"/>
      <c r="CE33" s="67"/>
      <c r="CF33" s="67"/>
      <c r="CG33" s="67"/>
      <c r="CH33" s="67"/>
      <c r="CI33" s="67"/>
      <c r="CJ33" s="67"/>
      <c r="CK33" s="67"/>
      <c r="CL33" s="67"/>
      <c r="CM33" s="67"/>
      <c r="CN33" s="67"/>
      <c r="CO33" s="67"/>
      <c r="CP33" s="67"/>
      <c r="CQ33" s="67"/>
      <c r="CR33" s="67"/>
      <c r="CS33" s="67"/>
      <c r="CT33" s="67"/>
      <c r="CU33" s="67"/>
      <c r="CV33" s="67"/>
      <c r="CW33" s="67"/>
      <c r="CX33" s="67"/>
      <c r="CY33" s="67"/>
      <c r="CZ33" s="67"/>
      <c r="DA33" s="67"/>
      <c r="DB33" s="67"/>
      <c r="DC33" s="67"/>
      <c r="DD33" s="67"/>
      <c r="DE33" s="67"/>
      <c r="DF33" s="67"/>
      <c r="DG33" s="67"/>
      <c r="DH33" s="67"/>
      <c r="DI33" s="67"/>
      <c r="DJ33" s="67"/>
      <c r="DK33" s="67"/>
      <c r="DL33" s="67"/>
      <c r="DM33" s="67"/>
      <c r="DN33" s="67"/>
      <c r="DO33" s="67"/>
      <c r="DP33" s="67"/>
      <c r="DQ33" s="67"/>
      <c r="DR33" s="67"/>
      <c r="DS33" s="67"/>
      <c r="DT33" s="67"/>
      <c r="DU33" s="67"/>
      <c r="DV33" s="67"/>
      <c r="DW33" s="67"/>
      <c r="DX33" s="67"/>
      <c r="DY33" s="67"/>
      <c r="DZ33" s="67"/>
      <c r="EA33" s="67"/>
      <c r="EB33" s="67"/>
      <c r="EC33" s="67"/>
      <c r="ED33" s="67"/>
      <c r="EE33" s="67"/>
      <c r="EF33" s="67"/>
      <c r="EG33" s="67"/>
      <c r="EH33" s="67"/>
      <c r="EI33" s="67"/>
      <c r="EJ33" s="67"/>
      <c r="EK33" s="67"/>
      <c r="EL33" s="67"/>
      <c r="EM33" s="67"/>
      <c r="EN33" s="67"/>
      <c r="EO33" s="67"/>
      <c r="EP33" s="67"/>
      <c r="EQ33" s="67"/>
      <c r="ER33" s="67"/>
      <c r="ES33" s="67"/>
      <c r="ET33" s="67"/>
      <c r="EU33" s="67"/>
      <c r="EV33" s="67"/>
      <c r="EW33" s="67"/>
      <c r="EX33" s="67"/>
      <c r="EY33" s="67"/>
      <c r="EZ33" s="67"/>
      <c r="FA33" s="67"/>
      <c r="FB33" s="67"/>
      <c r="FC33" s="67"/>
      <c r="FD33" s="67"/>
      <c r="FE33" s="67"/>
      <c r="FF33" s="67"/>
      <c r="FG33" s="67"/>
      <c r="FH33" s="67"/>
      <c r="FI33" s="67"/>
      <c r="FJ33" s="67"/>
      <c r="FK33" s="67"/>
      <c r="FL33" s="67"/>
      <c r="FM33" s="67"/>
      <c r="FN33" s="67"/>
      <c r="FO33" s="67"/>
      <c r="FP33" s="67"/>
      <c r="FQ33" s="67"/>
      <c r="FR33" s="67"/>
      <c r="FS33" s="67"/>
      <c r="FT33" s="67"/>
      <c r="FU33" s="67"/>
      <c r="FV33" s="67"/>
      <c r="FW33" s="67"/>
      <c r="FX33" s="67"/>
      <c r="FY33" s="67"/>
      <c r="FZ33" s="67"/>
      <c r="GA33" s="67"/>
      <c r="GB33" s="67"/>
      <c r="GC33" s="67"/>
      <c r="GD33" s="67"/>
      <c r="GE33" s="67"/>
      <c r="GF33" s="67"/>
      <c r="GG33" s="67"/>
      <c r="GH33" s="67"/>
      <c r="GI33" s="67"/>
      <c r="GJ33" s="67"/>
      <c r="GK33" s="67"/>
      <c r="GL33" s="67"/>
      <c r="GM33" s="67"/>
      <c r="GN33" s="67"/>
      <c r="GO33" s="67"/>
      <c r="GP33" s="67"/>
      <c r="GQ33" s="67"/>
      <c r="GR33" s="67"/>
      <c r="GS33" s="67"/>
      <c r="GT33" s="67"/>
      <c r="GU33" s="67"/>
      <c r="GV33" s="67"/>
      <c r="GW33" s="67"/>
      <c r="GX33" s="67"/>
      <c r="GY33" s="67"/>
      <c r="GZ33" s="67"/>
      <c r="HA33" s="67"/>
      <c r="HB33" s="67"/>
      <c r="HC33" s="67"/>
      <c r="HD33" s="67"/>
      <c r="HE33" s="67"/>
      <c r="HF33" s="67"/>
      <c r="HG33" s="67"/>
      <c r="HH33" s="67"/>
      <c r="HI33" s="67"/>
      <c r="HJ33" s="67"/>
      <c r="HK33" s="67"/>
      <c r="HL33" s="67"/>
      <c r="HM33" s="67"/>
      <c r="HN33" s="67"/>
      <c r="HO33" s="67"/>
      <c r="HP33" s="67"/>
      <c r="HQ33" s="67"/>
      <c r="HR33" s="67"/>
      <c r="HS33" s="67"/>
      <c r="HT33" s="67"/>
      <c r="HU33" s="67"/>
      <c r="HV33" s="67"/>
      <c r="HW33" s="67"/>
      <c r="HX33" s="67"/>
      <c r="HY33" s="67"/>
    </row>
    <row r="34" spans="1:233" s="103" customFormat="1" x14ac:dyDescent="0.2">
      <c r="A34" s="91"/>
      <c r="B34"/>
      <c r="C34" s="253" t="s">
        <v>175</v>
      </c>
      <c r="D34" s="254">
        <v>97636</v>
      </c>
      <c r="E34" s="234" t="s">
        <v>163</v>
      </c>
      <c r="F34" s="235" t="s">
        <v>15</v>
      </c>
      <c r="G34" s="255">
        <v>59.05</v>
      </c>
      <c r="H34" s="237">
        <f t="shared" si="5"/>
        <v>22.79</v>
      </c>
      <c r="I34" s="236">
        <f>ROUND(H34*(N($J$5+1)),2)</f>
        <v>28.31</v>
      </c>
      <c r="J34" s="241">
        <f t="shared" si="4"/>
        <v>1671.71</v>
      </c>
      <c r="K34" s="151"/>
      <c r="L34" s="162" t="s">
        <v>554</v>
      </c>
      <c r="M34" s="152"/>
      <c r="N34" s="100"/>
      <c r="O34" s="100"/>
      <c r="P34" s="65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7"/>
      <c r="BQ34" s="67"/>
      <c r="BR34" s="67"/>
      <c r="BS34" s="67"/>
      <c r="BT34" s="67"/>
      <c r="BU34" s="67"/>
      <c r="BV34" s="67"/>
      <c r="BW34" s="67"/>
      <c r="BX34" s="67"/>
      <c r="BY34" s="67"/>
      <c r="BZ34" s="67"/>
      <c r="CA34" s="67"/>
      <c r="CB34" s="67"/>
      <c r="CC34" s="67"/>
      <c r="CD34" s="67"/>
      <c r="CE34" s="67"/>
      <c r="CF34" s="67"/>
      <c r="CG34" s="67"/>
      <c r="CH34" s="67"/>
      <c r="CI34" s="67"/>
      <c r="CJ34" s="67"/>
      <c r="CK34" s="67"/>
      <c r="CL34" s="67"/>
      <c r="CM34" s="67"/>
      <c r="CN34" s="67"/>
      <c r="CO34" s="67"/>
      <c r="CP34" s="67"/>
      <c r="CQ34" s="67"/>
      <c r="CR34" s="67"/>
      <c r="CS34" s="67"/>
      <c r="CT34" s="67"/>
      <c r="CU34" s="67"/>
      <c r="CV34" s="67"/>
      <c r="CW34" s="67"/>
      <c r="CX34" s="67"/>
      <c r="CY34" s="67"/>
      <c r="CZ34" s="67"/>
      <c r="DA34" s="67"/>
      <c r="DB34" s="67"/>
      <c r="DC34" s="67"/>
      <c r="DD34" s="67"/>
      <c r="DE34" s="67"/>
      <c r="DF34" s="67"/>
      <c r="DG34" s="67"/>
      <c r="DH34" s="67"/>
      <c r="DI34" s="67"/>
      <c r="DJ34" s="67"/>
      <c r="DK34" s="67"/>
      <c r="DL34" s="67"/>
      <c r="DM34" s="67"/>
      <c r="DN34" s="67"/>
      <c r="DO34" s="67"/>
      <c r="DP34" s="67"/>
      <c r="DQ34" s="67"/>
      <c r="DR34" s="67"/>
      <c r="DS34" s="67"/>
      <c r="DT34" s="67"/>
      <c r="DU34" s="67"/>
      <c r="DV34" s="67"/>
      <c r="DW34" s="67"/>
      <c r="DX34" s="67"/>
      <c r="DY34" s="67"/>
      <c r="DZ34" s="67"/>
      <c r="EA34" s="67"/>
      <c r="EB34" s="67"/>
      <c r="EC34" s="67"/>
      <c r="ED34" s="67"/>
      <c r="EE34" s="67"/>
      <c r="EF34" s="67"/>
      <c r="EG34" s="67"/>
      <c r="EH34" s="67"/>
      <c r="EI34" s="67"/>
      <c r="EJ34" s="67"/>
      <c r="EK34" s="67"/>
      <c r="EL34" s="67"/>
      <c r="EM34" s="67"/>
      <c r="EN34" s="67"/>
      <c r="EO34" s="67"/>
      <c r="EP34" s="67"/>
      <c r="EQ34" s="67"/>
      <c r="ER34" s="67"/>
      <c r="ES34" s="67"/>
      <c r="ET34" s="67"/>
      <c r="EU34" s="67"/>
      <c r="EV34" s="67"/>
      <c r="EW34" s="67"/>
      <c r="EX34" s="67"/>
      <c r="EY34" s="67"/>
      <c r="EZ34" s="67"/>
      <c r="FA34" s="67"/>
      <c r="FB34" s="67"/>
      <c r="FC34" s="67"/>
      <c r="FD34" s="67"/>
      <c r="FE34" s="67"/>
      <c r="FF34" s="67"/>
      <c r="FG34" s="67"/>
      <c r="FH34" s="67"/>
      <c r="FI34" s="67"/>
      <c r="FJ34" s="67"/>
      <c r="FK34" s="67"/>
      <c r="FL34" s="67"/>
      <c r="FM34" s="67"/>
      <c r="FN34" s="67"/>
      <c r="FO34" s="67"/>
      <c r="FP34" s="67"/>
      <c r="FQ34" s="67"/>
      <c r="FR34" s="67"/>
      <c r="FS34" s="67"/>
      <c r="FT34" s="67"/>
      <c r="FU34" s="67"/>
      <c r="FV34" s="67"/>
      <c r="FW34" s="67"/>
      <c r="FX34" s="67"/>
      <c r="FY34" s="67"/>
      <c r="FZ34" s="67"/>
      <c r="GA34" s="67"/>
      <c r="GB34" s="67"/>
      <c r="GC34" s="67"/>
      <c r="GD34" s="67"/>
      <c r="GE34" s="67"/>
      <c r="GF34" s="67"/>
      <c r="GG34" s="67"/>
      <c r="GH34" s="67"/>
      <c r="GI34" s="67"/>
      <c r="GJ34" s="67"/>
      <c r="GK34" s="67"/>
      <c r="GL34" s="67"/>
      <c r="GM34" s="67"/>
      <c r="GN34" s="67"/>
      <c r="GO34" s="67"/>
      <c r="GP34" s="67"/>
      <c r="GQ34" s="67"/>
      <c r="GR34" s="67"/>
      <c r="GS34" s="67"/>
      <c r="GT34" s="67"/>
      <c r="GU34" s="67"/>
      <c r="GV34" s="67"/>
      <c r="GW34" s="67"/>
      <c r="GX34" s="67"/>
      <c r="GY34" s="67"/>
      <c r="GZ34" s="67"/>
      <c r="HA34" s="67"/>
      <c r="HB34" s="67"/>
      <c r="HC34" s="67"/>
      <c r="HD34" s="67"/>
      <c r="HE34" s="67"/>
      <c r="HF34" s="67"/>
      <c r="HG34" s="67"/>
      <c r="HH34" s="67"/>
      <c r="HI34" s="67"/>
      <c r="HJ34" s="67"/>
      <c r="HK34" s="67"/>
      <c r="HL34" s="67"/>
      <c r="HM34" s="67"/>
      <c r="HN34" s="67"/>
      <c r="HO34" s="67"/>
      <c r="HP34" s="67"/>
      <c r="HQ34" s="67"/>
      <c r="HR34" s="67"/>
      <c r="HS34" s="67"/>
      <c r="HT34" s="67"/>
      <c r="HU34" s="67"/>
      <c r="HV34" s="67"/>
      <c r="HW34" s="67"/>
      <c r="HX34" s="67"/>
      <c r="HY34" s="67"/>
    </row>
    <row r="35" spans="1:233" s="103" customFormat="1" x14ac:dyDescent="0.2">
      <c r="A35" s="91"/>
      <c r="B35"/>
      <c r="C35" s="253" t="s">
        <v>176</v>
      </c>
      <c r="D35" s="254">
        <v>97636</v>
      </c>
      <c r="E35" s="234" t="s">
        <v>164</v>
      </c>
      <c r="F35" s="235" t="s">
        <v>15</v>
      </c>
      <c r="G35" s="255">
        <v>300.60000000000002</v>
      </c>
      <c r="H35" s="237">
        <f t="shared" si="5"/>
        <v>22.79</v>
      </c>
      <c r="I35" s="236">
        <f>ROUND(H35*(N($J$5+1)),2)</f>
        <v>28.31</v>
      </c>
      <c r="J35" s="241">
        <f t="shared" si="4"/>
        <v>8509.99</v>
      </c>
      <c r="K35" s="151"/>
      <c r="L35" s="162" t="s">
        <v>554</v>
      </c>
      <c r="M35" s="152"/>
      <c r="N35" s="100"/>
      <c r="O35" s="100"/>
      <c r="P35" s="65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7"/>
      <c r="BQ35" s="67"/>
      <c r="BR35" s="67"/>
      <c r="BS35" s="67"/>
      <c r="BT35" s="67"/>
      <c r="BU35" s="67"/>
      <c r="BV35" s="67"/>
      <c r="BW35" s="67"/>
      <c r="BX35" s="67"/>
      <c r="BY35" s="67"/>
      <c r="BZ35" s="67"/>
      <c r="CA35" s="67"/>
      <c r="CB35" s="67"/>
      <c r="CC35" s="67"/>
      <c r="CD35" s="67"/>
      <c r="CE35" s="67"/>
      <c r="CF35" s="67"/>
      <c r="CG35" s="67"/>
      <c r="CH35" s="67"/>
      <c r="CI35" s="67"/>
      <c r="CJ35" s="67"/>
      <c r="CK35" s="67"/>
      <c r="CL35" s="67"/>
      <c r="CM35" s="67"/>
      <c r="CN35" s="67"/>
      <c r="CO35" s="67"/>
      <c r="CP35" s="67"/>
      <c r="CQ35" s="67"/>
      <c r="CR35" s="67"/>
      <c r="CS35" s="67"/>
      <c r="CT35" s="67"/>
      <c r="CU35" s="67"/>
      <c r="CV35" s="67"/>
      <c r="CW35" s="67"/>
      <c r="CX35" s="67"/>
      <c r="CY35" s="67"/>
      <c r="CZ35" s="67"/>
      <c r="DA35" s="67"/>
      <c r="DB35" s="67"/>
      <c r="DC35" s="67"/>
      <c r="DD35" s="67"/>
      <c r="DE35" s="67"/>
      <c r="DF35" s="67"/>
      <c r="DG35" s="67"/>
      <c r="DH35" s="67"/>
      <c r="DI35" s="67"/>
      <c r="DJ35" s="67"/>
      <c r="DK35" s="67"/>
      <c r="DL35" s="67"/>
      <c r="DM35" s="67"/>
      <c r="DN35" s="67"/>
      <c r="DO35" s="67"/>
      <c r="DP35" s="67"/>
      <c r="DQ35" s="67"/>
      <c r="DR35" s="67"/>
      <c r="DS35" s="67"/>
      <c r="DT35" s="67"/>
      <c r="DU35" s="67"/>
      <c r="DV35" s="67"/>
      <c r="DW35" s="67"/>
      <c r="DX35" s="67"/>
      <c r="DY35" s="67"/>
      <c r="DZ35" s="67"/>
      <c r="EA35" s="67"/>
      <c r="EB35" s="67"/>
      <c r="EC35" s="67"/>
      <c r="ED35" s="67"/>
      <c r="EE35" s="67"/>
      <c r="EF35" s="67"/>
      <c r="EG35" s="67"/>
      <c r="EH35" s="67"/>
      <c r="EI35" s="67"/>
      <c r="EJ35" s="67"/>
      <c r="EK35" s="67"/>
      <c r="EL35" s="67"/>
      <c r="EM35" s="67"/>
      <c r="EN35" s="67"/>
      <c r="EO35" s="67"/>
      <c r="EP35" s="67"/>
      <c r="EQ35" s="67"/>
      <c r="ER35" s="67"/>
      <c r="ES35" s="67"/>
      <c r="ET35" s="67"/>
      <c r="EU35" s="67"/>
      <c r="EV35" s="67"/>
      <c r="EW35" s="67"/>
      <c r="EX35" s="67"/>
      <c r="EY35" s="67"/>
      <c r="EZ35" s="67"/>
      <c r="FA35" s="67"/>
      <c r="FB35" s="67"/>
      <c r="FC35" s="67"/>
      <c r="FD35" s="67"/>
      <c r="FE35" s="67"/>
      <c r="FF35" s="67"/>
      <c r="FG35" s="67"/>
      <c r="FH35" s="67"/>
      <c r="FI35" s="67"/>
      <c r="FJ35" s="67"/>
      <c r="FK35" s="67"/>
      <c r="FL35" s="67"/>
      <c r="FM35" s="67"/>
      <c r="FN35" s="67"/>
      <c r="FO35" s="67"/>
      <c r="FP35" s="67"/>
      <c r="FQ35" s="67"/>
      <c r="FR35" s="67"/>
      <c r="FS35" s="67"/>
      <c r="FT35" s="67"/>
      <c r="FU35" s="67"/>
      <c r="FV35" s="67"/>
      <c r="FW35" s="67"/>
      <c r="FX35" s="67"/>
      <c r="FY35" s="67"/>
      <c r="FZ35" s="67"/>
      <c r="GA35" s="67"/>
      <c r="GB35" s="67"/>
      <c r="GC35" s="67"/>
      <c r="GD35" s="67"/>
      <c r="GE35" s="67"/>
      <c r="GF35" s="67"/>
      <c r="GG35" s="67"/>
      <c r="GH35" s="67"/>
      <c r="GI35" s="67"/>
      <c r="GJ35" s="67"/>
      <c r="GK35" s="67"/>
      <c r="GL35" s="67"/>
      <c r="GM35" s="67"/>
      <c r="GN35" s="67"/>
      <c r="GO35" s="67"/>
      <c r="GP35" s="67"/>
      <c r="GQ35" s="67"/>
      <c r="GR35" s="67"/>
      <c r="GS35" s="67"/>
      <c r="GT35" s="67"/>
      <c r="GU35" s="67"/>
      <c r="GV35" s="67"/>
      <c r="GW35" s="67"/>
      <c r="GX35" s="67"/>
      <c r="GY35" s="67"/>
      <c r="GZ35" s="67"/>
      <c r="HA35" s="67"/>
      <c r="HB35" s="67"/>
      <c r="HC35" s="67"/>
      <c r="HD35" s="67"/>
      <c r="HE35" s="67"/>
      <c r="HF35" s="67"/>
      <c r="HG35" s="67"/>
      <c r="HH35" s="67"/>
      <c r="HI35" s="67"/>
      <c r="HJ35" s="67"/>
      <c r="HK35" s="67"/>
      <c r="HL35" s="67"/>
      <c r="HM35" s="67"/>
      <c r="HN35" s="67"/>
      <c r="HO35" s="67"/>
      <c r="HP35" s="67"/>
      <c r="HQ35" s="67"/>
      <c r="HR35" s="67"/>
      <c r="HS35" s="67"/>
      <c r="HT35" s="67"/>
      <c r="HU35" s="67"/>
      <c r="HV35" s="67"/>
      <c r="HW35" s="67"/>
      <c r="HX35" s="67"/>
      <c r="HY35" s="67"/>
    </row>
    <row r="36" spans="1:233" s="103" customFormat="1" x14ac:dyDescent="0.2">
      <c r="A36" s="91"/>
      <c r="B36"/>
      <c r="C36" s="253" t="s">
        <v>196</v>
      </c>
      <c r="D36" s="254">
        <v>97636</v>
      </c>
      <c r="E36" s="234" t="s">
        <v>165</v>
      </c>
      <c r="F36" s="235" t="s">
        <v>15</v>
      </c>
      <c r="G36" s="255">
        <v>156.93</v>
      </c>
      <c r="H36" s="237">
        <f t="shared" si="5"/>
        <v>22.79</v>
      </c>
      <c r="I36" s="236">
        <f>ROUND(H36*(N($J$5+1)),2)</f>
        <v>28.31</v>
      </c>
      <c r="J36" s="241">
        <f t="shared" si="4"/>
        <v>4442.6899999999996</v>
      </c>
      <c r="K36" s="151"/>
      <c r="L36" s="162" t="s">
        <v>554</v>
      </c>
      <c r="M36" s="152"/>
      <c r="N36" s="100"/>
      <c r="O36" s="100"/>
      <c r="P36" s="65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  <c r="BC36" s="67"/>
      <c r="BD36" s="67"/>
      <c r="BE36" s="67"/>
      <c r="BF36" s="67"/>
      <c r="BG36" s="67"/>
      <c r="BH36" s="67"/>
      <c r="BI36" s="67"/>
      <c r="BJ36" s="67"/>
      <c r="BK36" s="67"/>
      <c r="BL36" s="67"/>
      <c r="BM36" s="67"/>
      <c r="BN36" s="67"/>
      <c r="BO36" s="67"/>
      <c r="BP36" s="67"/>
      <c r="BQ36" s="67"/>
      <c r="BR36" s="67"/>
      <c r="BS36" s="67"/>
      <c r="BT36" s="67"/>
      <c r="BU36" s="67"/>
      <c r="BV36" s="67"/>
      <c r="BW36" s="67"/>
      <c r="BX36" s="67"/>
      <c r="BY36" s="67"/>
      <c r="BZ36" s="67"/>
      <c r="CA36" s="67"/>
      <c r="CB36" s="67"/>
      <c r="CC36" s="67"/>
      <c r="CD36" s="67"/>
      <c r="CE36" s="67"/>
      <c r="CF36" s="67"/>
      <c r="CG36" s="67"/>
      <c r="CH36" s="67"/>
      <c r="CI36" s="67"/>
      <c r="CJ36" s="67"/>
      <c r="CK36" s="67"/>
      <c r="CL36" s="67"/>
      <c r="CM36" s="67"/>
      <c r="CN36" s="67"/>
      <c r="CO36" s="67"/>
      <c r="CP36" s="67"/>
      <c r="CQ36" s="67"/>
      <c r="CR36" s="67"/>
      <c r="CS36" s="67"/>
      <c r="CT36" s="67"/>
      <c r="CU36" s="67"/>
      <c r="CV36" s="67"/>
      <c r="CW36" s="67"/>
      <c r="CX36" s="67"/>
      <c r="CY36" s="67"/>
      <c r="CZ36" s="67"/>
      <c r="DA36" s="67"/>
      <c r="DB36" s="67"/>
      <c r="DC36" s="67"/>
      <c r="DD36" s="67"/>
      <c r="DE36" s="67"/>
      <c r="DF36" s="67"/>
      <c r="DG36" s="67"/>
      <c r="DH36" s="67"/>
      <c r="DI36" s="67"/>
      <c r="DJ36" s="67"/>
      <c r="DK36" s="67"/>
      <c r="DL36" s="67"/>
      <c r="DM36" s="67"/>
      <c r="DN36" s="67"/>
      <c r="DO36" s="67"/>
      <c r="DP36" s="67"/>
      <c r="DQ36" s="67"/>
      <c r="DR36" s="67"/>
      <c r="DS36" s="67"/>
      <c r="DT36" s="67"/>
      <c r="DU36" s="67"/>
      <c r="DV36" s="67"/>
      <c r="DW36" s="67"/>
      <c r="DX36" s="67"/>
      <c r="DY36" s="67"/>
      <c r="DZ36" s="67"/>
      <c r="EA36" s="67"/>
      <c r="EB36" s="67"/>
      <c r="EC36" s="67"/>
      <c r="ED36" s="67"/>
      <c r="EE36" s="67"/>
      <c r="EF36" s="67"/>
      <c r="EG36" s="67"/>
      <c r="EH36" s="67"/>
      <c r="EI36" s="67"/>
      <c r="EJ36" s="67"/>
      <c r="EK36" s="67"/>
      <c r="EL36" s="67"/>
      <c r="EM36" s="67"/>
      <c r="EN36" s="67"/>
      <c r="EO36" s="67"/>
      <c r="EP36" s="67"/>
      <c r="EQ36" s="67"/>
      <c r="ER36" s="67"/>
      <c r="ES36" s="67"/>
      <c r="ET36" s="67"/>
      <c r="EU36" s="67"/>
      <c r="EV36" s="67"/>
      <c r="EW36" s="67"/>
      <c r="EX36" s="67"/>
      <c r="EY36" s="67"/>
      <c r="EZ36" s="67"/>
      <c r="FA36" s="67"/>
      <c r="FB36" s="67"/>
      <c r="FC36" s="67"/>
      <c r="FD36" s="67"/>
      <c r="FE36" s="67"/>
      <c r="FF36" s="67"/>
      <c r="FG36" s="67"/>
      <c r="FH36" s="67"/>
      <c r="FI36" s="67"/>
      <c r="FJ36" s="67"/>
      <c r="FK36" s="67"/>
      <c r="FL36" s="67"/>
      <c r="FM36" s="67"/>
      <c r="FN36" s="67"/>
      <c r="FO36" s="67"/>
      <c r="FP36" s="67"/>
      <c r="FQ36" s="67"/>
      <c r="FR36" s="67"/>
      <c r="FS36" s="67"/>
      <c r="FT36" s="67"/>
      <c r="FU36" s="67"/>
      <c r="FV36" s="67"/>
      <c r="FW36" s="67"/>
      <c r="FX36" s="67"/>
      <c r="FY36" s="67"/>
      <c r="FZ36" s="67"/>
      <c r="GA36" s="67"/>
      <c r="GB36" s="67"/>
      <c r="GC36" s="67"/>
      <c r="GD36" s="67"/>
      <c r="GE36" s="67"/>
      <c r="GF36" s="67"/>
      <c r="GG36" s="67"/>
      <c r="GH36" s="67"/>
      <c r="GI36" s="67"/>
      <c r="GJ36" s="67"/>
      <c r="GK36" s="67"/>
      <c r="GL36" s="67"/>
      <c r="GM36" s="67"/>
      <c r="GN36" s="67"/>
      <c r="GO36" s="67"/>
      <c r="GP36" s="67"/>
      <c r="GQ36" s="67"/>
      <c r="GR36" s="67"/>
      <c r="GS36" s="67"/>
      <c r="GT36" s="67"/>
      <c r="GU36" s="67"/>
      <c r="GV36" s="67"/>
      <c r="GW36" s="67"/>
      <c r="GX36" s="67"/>
      <c r="GY36" s="67"/>
      <c r="GZ36" s="67"/>
      <c r="HA36" s="67"/>
      <c r="HB36" s="67"/>
      <c r="HC36" s="67"/>
      <c r="HD36" s="67"/>
      <c r="HE36" s="67"/>
      <c r="HF36" s="67"/>
      <c r="HG36" s="67"/>
      <c r="HH36" s="67"/>
      <c r="HI36" s="67"/>
      <c r="HJ36" s="67"/>
      <c r="HK36" s="67"/>
      <c r="HL36" s="67"/>
      <c r="HM36" s="67"/>
      <c r="HN36" s="67"/>
      <c r="HO36" s="67"/>
      <c r="HP36" s="67"/>
      <c r="HQ36" s="67"/>
      <c r="HR36" s="67"/>
      <c r="HS36" s="67"/>
      <c r="HT36" s="67"/>
      <c r="HU36" s="67"/>
      <c r="HV36" s="67"/>
      <c r="HW36" s="67"/>
      <c r="HX36" s="67"/>
      <c r="HY36" s="67"/>
    </row>
    <row r="37" spans="1:233" s="103" customFormat="1" x14ac:dyDescent="0.2">
      <c r="A37" s="91"/>
      <c r="B37"/>
      <c r="C37" s="253" t="s">
        <v>197</v>
      </c>
      <c r="D37" s="254">
        <v>97636</v>
      </c>
      <c r="E37" s="234" t="s">
        <v>166</v>
      </c>
      <c r="F37" s="235" t="s">
        <v>15</v>
      </c>
      <c r="G37" s="255">
        <v>97.31</v>
      </c>
      <c r="H37" s="237">
        <f t="shared" si="5"/>
        <v>22.79</v>
      </c>
      <c r="I37" s="236">
        <f>ROUND(H37*(N($J$5+1)),2)</f>
        <v>28.31</v>
      </c>
      <c r="J37" s="241">
        <f t="shared" si="4"/>
        <v>2754.85</v>
      </c>
      <c r="K37" s="151"/>
      <c r="L37" s="162" t="s">
        <v>554</v>
      </c>
      <c r="M37" s="152"/>
      <c r="N37" s="100"/>
      <c r="O37" s="100"/>
      <c r="P37" s="65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  <c r="BC37" s="67"/>
      <c r="BD37" s="67"/>
      <c r="BE37" s="67"/>
      <c r="BF37" s="67"/>
      <c r="BG37" s="67"/>
      <c r="BH37" s="67"/>
      <c r="BI37" s="67"/>
      <c r="BJ37" s="67"/>
      <c r="BK37" s="67"/>
      <c r="BL37" s="67"/>
      <c r="BM37" s="67"/>
      <c r="BN37" s="67"/>
      <c r="BO37" s="67"/>
      <c r="BP37" s="67"/>
      <c r="BQ37" s="67"/>
      <c r="BR37" s="67"/>
      <c r="BS37" s="67"/>
      <c r="BT37" s="67"/>
      <c r="BU37" s="67"/>
      <c r="BV37" s="67"/>
      <c r="BW37" s="67"/>
      <c r="BX37" s="67"/>
      <c r="BY37" s="67"/>
      <c r="BZ37" s="67"/>
      <c r="CA37" s="67"/>
      <c r="CB37" s="67"/>
      <c r="CC37" s="67"/>
      <c r="CD37" s="67"/>
      <c r="CE37" s="67"/>
      <c r="CF37" s="67"/>
      <c r="CG37" s="67"/>
      <c r="CH37" s="67"/>
      <c r="CI37" s="67"/>
      <c r="CJ37" s="67"/>
      <c r="CK37" s="67"/>
      <c r="CL37" s="67"/>
      <c r="CM37" s="67"/>
      <c r="CN37" s="67"/>
      <c r="CO37" s="67"/>
      <c r="CP37" s="67"/>
      <c r="CQ37" s="67"/>
      <c r="CR37" s="67"/>
      <c r="CS37" s="67"/>
      <c r="CT37" s="67"/>
      <c r="CU37" s="67"/>
      <c r="CV37" s="67"/>
      <c r="CW37" s="67"/>
      <c r="CX37" s="67"/>
      <c r="CY37" s="67"/>
      <c r="CZ37" s="67"/>
      <c r="DA37" s="67"/>
      <c r="DB37" s="67"/>
      <c r="DC37" s="67"/>
      <c r="DD37" s="67"/>
      <c r="DE37" s="67"/>
      <c r="DF37" s="67"/>
      <c r="DG37" s="67"/>
      <c r="DH37" s="67"/>
      <c r="DI37" s="67"/>
      <c r="DJ37" s="67"/>
      <c r="DK37" s="67"/>
      <c r="DL37" s="67"/>
      <c r="DM37" s="67"/>
      <c r="DN37" s="67"/>
      <c r="DO37" s="67"/>
      <c r="DP37" s="67"/>
      <c r="DQ37" s="67"/>
      <c r="DR37" s="67"/>
      <c r="DS37" s="67"/>
      <c r="DT37" s="67"/>
      <c r="DU37" s="67"/>
      <c r="DV37" s="67"/>
      <c r="DW37" s="67"/>
      <c r="DX37" s="67"/>
      <c r="DY37" s="67"/>
      <c r="DZ37" s="67"/>
      <c r="EA37" s="67"/>
      <c r="EB37" s="67"/>
      <c r="EC37" s="67"/>
      <c r="ED37" s="67"/>
      <c r="EE37" s="67"/>
      <c r="EF37" s="67"/>
      <c r="EG37" s="67"/>
      <c r="EH37" s="67"/>
      <c r="EI37" s="67"/>
      <c r="EJ37" s="67"/>
      <c r="EK37" s="67"/>
      <c r="EL37" s="67"/>
      <c r="EM37" s="67"/>
      <c r="EN37" s="67"/>
      <c r="EO37" s="67"/>
      <c r="EP37" s="67"/>
      <c r="EQ37" s="67"/>
      <c r="ER37" s="67"/>
      <c r="ES37" s="67"/>
      <c r="ET37" s="67"/>
      <c r="EU37" s="67"/>
      <c r="EV37" s="67"/>
      <c r="EW37" s="67"/>
      <c r="EX37" s="67"/>
      <c r="EY37" s="67"/>
      <c r="EZ37" s="67"/>
      <c r="FA37" s="67"/>
      <c r="FB37" s="67"/>
      <c r="FC37" s="67"/>
      <c r="FD37" s="67"/>
      <c r="FE37" s="67"/>
      <c r="FF37" s="67"/>
      <c r="FG37" s="67"/>
      <c r="FH37" s="67"/>
      <c r="FI37" s="67"/>
      <c r="FJ37" s="67"/>
      <c r="FK37" s="67"/>
      <c r="FL37" s="67"/>
      <c r="FM37" s="67"/>
      <c r="FN37" s="67"/>
      <c r="FO37" s="67"/>
      <c r="FP37" s="67"/>
      <c r="FQ37" s="67"/>
      <c r="FR37" s="67"/>
      <c r="FS37" s="67"/>
      <c r="FT37" s="67"/>
      <c r="FU37" s="67"/>
      <c r="FV37" s="67"/>
      <c r="FW37" s="67"/>
      <c r="FX37" s="67"/>
      <c r="FY37" s="67"/>
      <c r="FZ37" s="67"/>
      <c r="GA37" s="67"/>
      <c r="GB37" s="67"/>
      <c r="GC37" s="67"/>
      <c r="GD37" s="67"/>
      <c r="GE37" s="67"/>
      <c r="GF37" s="67"/>
      <c r="GG37" s="67"/>
      <c r="GH37" s="67"/>
      <c r="GI37" s="67"/>
      <c r="GJ37" s="67"/>
      <c r="GK37" s="67"/>
      <c r="GL37" s="67"/>
      <c r="GM37" s="67"/>
      <c r="GN37" s="67"/>
      <c r="GO37" s="67"/>
      <c r="GP37" s="67"/>
      <c r="GQ37" s="67"/>
      <c r="GR37" s="67"/>
      <c r="GS37" s="67"/>
      <c r="GT37" s="67"/>
      <c r="GU37" s="67"/>
      <c r="GV37" s="67"/>
      <c r="GW37" s="67"/>
      <c r="GX37" s="67"/>
      <c r="GY37" s="67"/>
      <c r="GZ37" s="67"/>
      <c r="HA37" s="67"/>
      <c r="HB37" s="67"/>
      <c r="HC37" s="67"/>
      <c r="HD37" s="67"/>
      <c r="HE37" s="67"/>
      <c r="HF37" s="67"/>
      <c r="HG37" s="67"/>
      <c r="HH37" s="67"/>
      <c r="HI37" s="67"/>
      <c r="HJ37" s="67"/>
      <c r="HK37" s="67"/>
      <c r="HL37" s="67"/>
      <c r="HM37" s="67"/>
      <c r="HN37" s="67"/>
      <c r="HO37" s="67"/>
      <c r="HP37" s="67"/>
      <c r="HQ37" s="67"/>
      <c r="HR37" s="67"/>
      <c r="HS37" s="67"/>
      <c r="HT37" s="67"/>
      <c r="HU37" s="67"/>
      <c r="HV37" s="67"/>
      <c r="HW37" s="67"/>
      <c r="HX37" s="67"/>
      <c r="HY37" s="67"/>
    </row>
    <row r="38" spans="1:233" s="17" customFormat="1" ht="25.5" x14ac:dyDescent="0.2">
      <c r="A38" s="90"/>
      <c r="B38"/>
      <c r="C38" s="248" t="s">
        <v>96</v>
      </c>
      <c r="D38" s="249">
        <v>97636</v>
      </c>
      <c r="E38" s="250" t="s">
        <v>574</v>
      </c>
      <c r="F38" s="251"/>
      <c r="G38" s="252"/>
      <c r="H38" s="252"/>
      <c r="I38" s="252"/>
      <c r="J38" s="252"/>
      <c r="K38" s="178"/>
      <c r="L38" s="164"/>
      <c r="M38" s="153"/>
      <c r="N38" s="139"/>
      <c r="O38" s="100"/>
      <c r="R38" s="18"/>
    </row>
    <row r="39" spans="1:233" s="103" customFormat="1" x14ac:dyDescent="0.2">
      <c r="A39" s="91"/>
      <c r="B39"/>
      <c r="C39" s="253" t="s">
        <v>178</v>
      </c>
      <c r="D39" s="254">
        <v>97636</v>
      </c>
      <c r="E39" s="234" t="s">
        <v>164</v>
      </c>
      <c r="F39" s="235" t="s">
        <v>15</v>
      </c>
      <c r="G39" s="255">
        <v>26.45</v>
      </c>
      <c r="H39" s="237">
        <f t="shared" ref="H39:H41" si="6">L39-L39*J$7</f>
        <v>22.79</v>
      </c>
      <c r="I39" s="236">
        <f>ROUND(H39*(N($J$5+1)),2)</f>
        <v>28.31</v>
      </c>
      <c r="J39" s="241">
        <f t="shared" ref="J39:J46" si="7">ROUND(G39*I39,2)</f>
        <v>748.8</v>
      </c>
      <c r="K39" s="151"/>
      <c r="L39" s="162" t="s">
        <v>554</v>
      </c>
      <c r="M39" s="152"/>
      <c r="N39" s="100"/>
      <c r="O39" s="100"/>
      <c r="P39" s="65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67"/>
      <c r="BB39" s="67"/>
      <c r="BC39" s="67"/>
      <c r="BD39" s="67"/>
      <c r="BE39" s="67"/>
      <c r="BF39" s="67"/>
      <c r="BG39" s="67"/>
      <c r="BH39" s="67"/>
      <c r="BI39" s="67"/>
      <c r="BJ39" s="67"/>
      <c r="BK39" s="67"/>
      <c r="BL39" s="67"/>
      <c r="BM39" s="67"/>
      <c r="BN39" s="67"/>
      <c r="BO39" s="67"/>
      <c r="BP39" s="67"/>
      <c r="BQ39" s="67"/>
      <c r="BR39" s="67"/>
      <c r="BS39" s="67"/>
      <c r="BT39" s="67"/>
      <c r="BU39" s="67"/>
      <c r="BV39" s="67"/>
      <c r="BW39" s="67"/>
      <c r="BX39" s="67"/>
      <c r="BY39" s="67"/>
      <c r="BZ39" s="67"/>
      <c r="CA39" s="67"/>
      <c r="CB39" s="67"/>
      <c r="CC39" s="67"/>
      <c r="CD39" s="67"/>
      <c r="CE39" s="67"/>
      <c r="CF39" s="67"/>
      <c r="CG39" s="67"/>
      <c r="CH39" s="67"/>
      <c r="CI39" s="67"/>
      <c r="CJ39" s="67"/>
      <c r="CK39" s="67"/>
      <c r="CL39" s="67"/>
      <c r="CM39" s="67"/>
      <c r="CN39" s="67"/>
      <c r="CO39" s="67"/>
      <c r="CP39" s="67"/>
      <c r="CQ39" s="67"/>
      <c r="CR39" s="67"/>
      <c r="CS39" s="67"/>
      <c r="CT39" s="67"/>
      <c r="CU39" s="67"/>
      <c r="CV39" s="67"/>
      <c r="CW39" s="67"/>
      <c r="CX39" s="67"/>
      <c r="CY39" s="67"/>
      <c r="CZ39" s="67"/>
      <c r="DA39" s="67"/>
      <c r="DB39" s="67"/>
      <c r="DC39" s="67"/>
      <c r="DD39" s="67"/>
      <c r="DE39" s="67"/>
      <c r="DF39" s="67"/>
      <c r="DG39" s="67"/>
      <c r="DH39" s="67"/>
      <c r="DI39" s="67"/>
      <c r="DJ39" s="67"/>
      <c r="DK39" s="67"/>
      <c r="DL39" s="67"/>
      <c r="DM39" s="67"/>
      <c r="DN39" s="67"/>
      <c r="DO39" s="67"/>
      <c r="DP39" s="67"/>
      <c r="DQ39" s="67"/>
      <c r="DR39" s="67"/>
      <c r="DS39" s="67"/>
      <c r="DT39" s="67"/>
      <c r="DU39" s="67"/>
      <c r="DV39" s="67"/>
      <c r="DW39" s="67"/>
      <c r="DX39" s="67"/>
      <c r="DY39" s="67"/>
      <c r="DZ39" s="67"/>
      <c r="EA39" s="67"/>
      <c r="EB39" s="67"/>
      <c r="EC39" s="67"/>
      <c r="ED39" s="67"/>
      <c r="EE39" s="67"/>
      <c r="EF39" s="67"/>
      <c r="EG39" s="67"/>
      <c r="EH39" s="67"/>
      <c r="EI39" s="67"/>
      <c r="EJ39" s="67"/>
      <c r="EK39" s="67"/>
      <c r="EL39" s="67"/>
      <c r="EM39" s="67"/>
      <c r="EN39" s="67"/>
      <c r="EO39" s="67"/>
      <c r="EP39" s="67"/>
      <c r="EQ39" s="67"/>
      <c r="ER39" s="67"/>
      <c r="ES39" s="67"/>
      <c r="ET39" s="67"/>
      <c r="EU39" s="67"/>
      <c r="EV39" s="67"/>
      <c r="EW39" s="67"/>
      <c r="EX39" s="67"/>
      <c r="EY39" s="67"/>
      <c r="EZ39" s="67"/>
      <c r="FA39" s="67"/>
      <c r="FB39" s="67"/>
      <c r="FC39" s="67"/>
      <c r="FD39" s="67"/>
      <c r="FE39" s="67"/>
      <c r="FF39" s="67"/>
      <c r="FG39" s="67"/>
      <c r="FH39" s="67"/>
      <c r="FI39" s="67"/>
      <c r="FJ39" s="67"/>
      <c r="FK39" s="67"/>
      <c r="FL39" s="67"/>
      <c r="FM39" s="67"/>
      <c r="FN39" s="67"/>
      <c r="FO39" s="67"/>
      <c r="FP39" s="67"/>
      <c r="FQ39" s="67"/>
      <c r="FR39" s="67"/>
      <c r="FS39" s="67"/>
      <c r="FT39" s="67"/>
      <c r="FU39" s="67"/>
      <c r="FV39" s="67"/>
      <c r="FW39" s="67"/>
      <c r="FX39" s="67"/>
      <c r="FY39" s="67"/>
      <c r="FZ39" s="67"/>
      <c r="GA39" s="67"/>
      <c r="GB39" s="67"/>
      <c r="GC39" s="67"/>
      <c r="GD39" s="67"/>
      <c r="GE39" s="67"/>
      <c r="GF39" s="67"/>
      <c r="GG39" s="67"/>
      <c r="GH39" s="67"/>
      <c r="GI39" s="67"/>
      <c r="GJ39" s="67"/>
      <c r="GK39" s="67"/>
      <c r="GL39" s="67"/>
      <c r="GM39" s="67"/>
      <c r="GN39" s="67"/>
      <c r="GO39" s="67"/>
      <c r="GP39" s="67"/>
      <c r="GQ39" s="67"/>
      <c r="GR39" s="67"/>
      <c r="GS39" s="67"/>
      <c r="GT39" s="67"/>
      <c r="GU39" s="67"/>
      <c r="GV39" s="67"/>
      <c r="GW39" s="67"/>
      <c r="GX39" s="67"/>
      <c r="GY39" s="67"/>
      <c r="GZ39" s="67"/>
      <c r="HA39" s="67"/>
      <c r="HB39" s="67"/>
      <c r="HC39" s="67"/>
      <c r="HD39" s="67"/>
      <c r="HE39" s="67"/>
      <c r="HF39" s="67"/>
      <c r="HG39" s="67"/>
      <c r="HH39" s="67"/>
      <c r="HI39" s="67"/>
      <c r="HJ39" s="67"/>
      <c r="HK39" s="67"/>
      <c r="HL39" s="67"/>
      <c r="HM39" s="67"/>
      <c r="HN39" s="67"/>
      <c r="HO39" s="67"/>
      <c r="HP39" s="67"/>
      <c r="HQ39" s="67"/>
      <c r="HR39" s="67"/>
      <c r="HS39" s="67"/>
      <c r="HT39" s="67"/>
      <c r="HU39" s="67"/>
      <c r="HV39" s="67"/>
      <c r="HW39" s="67"/>
      <c r="HX39" s="67"/>
      <c r="HY39" s="67"/>
    </row>
    <row r="40" spans="1:233" s="103" customFormat="1" x14ac:dyDescent="0.2">
      <c r="A40" s="91"/>
      <c r="B40"/>
      <c r="C40" s="253" t="s">
        <v>179</v>
      </c>
      <c r="D40" s="254">
        <v>97636</v>
      </c>
      <c r="E40" s="234" t="s">
        <v>165</v>
      </c>
      <c r="F40" s="235" t="s">
        <v>15</v>
      </c>
      <c r="G40" s="255">
        <v>21.93</v>
      </c>
      <c r="H40" s="237">
        <f t="shared" si="6"/>
        <v>22.79</v>
      </c>
      <c r="I40" s="236">
        <f>ROUND(H40*(N($J$5+1)),2)</f>
        <v>28.31</v>
      </c>
      <c r="J40" s="241">
        <f t="shared" si="7"/>
        <v>620.84</v>
      </c>
      <c r="K40" s="151"/>
      <c r="L40" s="162" t="s">
        <v>554</v>
      </c>
      <c r="M40" s="152"/>
      <c r="N40" s="100"/>
      <c r="O40" s="100"/>
      <c r="P40" s="65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7"/>
      <c r="BM40" s="67"/>
      <c r="BN40" s="67"/>
      <c r="BO40" s="67"/>
      <c r="BP40" s="67"/>
      <c r="BQ40" s="67"/>
      <c r="BR40" s="67"/>
      <c r="BS40" s="67"/>
      <c r="BT40" s="67"/>
      <c r="BU40" s="67"/>
      <c r="BV40" s="67"/>
      <c r="BW40" s="67"/>
      <c r="BX40" s="67"/>
      <c r="BY40" s="67"/>
      <c r="BZ40" s="67"/>
      <c r="CA40" s="67"/>
      <c r="CB40" s="67"/>
      <c r="CC40" s="67"/>
      <c r="CD40" s="67"/>
      <c r="CE40" s="67"/>
      <c r="CF40" s="67"/>
      <c r="CG40" s="67"/>
      <c r="CH40" s="67"/>
      <c r="CI40" s="67"/>
      <c r="CJ40" s="67"/>
      <c r="CK40" s="67"/>
      <c r="CL40" s="67"/>
      <c r="CM40" s="67"/>
      <c r="CN40" s="67"/>
      <c r="CO40" s="67"/>
      <c r="CP40" s="67"/>
      <c r="CQ40" s="67"/>
      <c r="CR40" s="67"/>
      <c r="CS40" s="67"/>
      <c r="CT40" s="67"/>
      <c r="CU40" s="67"/>
      <c r="CV40" s="67"/>
      <c r="CW40" s="67"/>
      <c r="CX40" s="67"/>
      <c r="CY40" s="67"/>
      <c r="CZ40" s="67"/>
      <c r="DA40" s="67"/>
      <c r="DB40" s="67"/>
      <c r="DC40" s="67"/>
      <c r="DD40" s="67"/>
      <c r="DE40" s="67"/>
      <c r="DF40" s="67"/>
      <c r="DG40" s="67"/>
      <c r="DH40" s="67"/>
      <c r="DI40" s="67"/>
      <c r="DJ40" s="67"/>
      <c r="DK40" s="67"/>
      <c r="DL40" s="67"/>
      <c r="DM40" s="67"/>
      <c r="DN40" s="67"/>
      <c r="DO40" s="67"/>
      <c r="DP40" s="67"/>
      <c r="DQ40" s="67"/>
      <c r="DR40" s="67"/>
      <c r="DS40" s="67"/>
      <c r="DT40" s="67"/>
      <c r="DU40" s="67"/>
      <c r="DV40" s="67"/>
      <c r="DW40" s="67"/>
      <c r="DX40" s="67"/>
      <c r="DY40" s="67"/>
      <c r="DZ40" s="67"/>
      <c r="EA40" s="67"/>
      <c r="EB40" s="67"/>
      <c r="EC40" s="67"/>
      <c r="ED40" s="67"/>
      <c r="EE40" s="67"/>
      <c r="EF40" s="67"/>
      <c r="EG40" s="67"/>
      <c r="EH40" s="67"/>
      <c r="EI40" s="67"/>
      <c r="EJ40" s="67"/>
      <c r="EK40" s="67"/>
      <c r="EL40" s="67"/>
      <c r="EM40" s="67"/>
      <c r="EN40" s="67"/>
      <c r="EO40" s="67"/>
      <c r="EP40" s="67"/>
      <c r="EQ40" s="67"/>
      <c r="ER40" s="67"/>
      <c r="ES40" s="67"/>
      <c r="ET40" s="67"/>
      <c r="EU40" s="67"/>
      <c r="EV40" s="67"/>
      <c r="EW40" s="67"/>
      <c r="EX40" s="67"/>
      <c r="EY40" s="67"/>
      <c r="EZ40" s="67"/>
      <c r="FA40" s="67"/>
      <c r="FB40" s="67"/>
      <c r="FC40" s="67"/>
      <c r="FD40" s="67"/>
      <c r="FE40" s="67"/>
      <c r="FF40" s="67"/>
      <c r="FG40" s="67"/>
      <c r="FH40" s="67"/>
      <c r="FI40" s="67"/>
      <c r="FJ40" s="67"/>
      <c r="FK40" s="67"/>
      <c r="FL40" s="67"/>
      <c r="FM40" s="67"/>
      <c r="FN40" s="67"/>
      <c r="FO40" s="67"/>
      <c r="FP40" s="67"/>
      <c r="FQ40" s="67"/>
      <c r="FR40" s="67"/>
      <c r="FS40" s="67"/>
      <c r="FT40" s="67"/>
      <c r="FU40" s="67"/>
      <c r="FV40" s="67"/>
      <c r="FW40" s="67"/>
      <c r="FX40" s="67"/>
      <c r="FY40" s="67"/>
      <c r="FZ40" s="67"/>
      <c r="GA40" s="67"/>
      <c r="GB40" s="67"/>
      <c r="GC40" s="67"/>
      <c r="GD40" s="67"/>
      <c r="GE40" s="67"/>
      <c r="GF40" s="67"/>
      <c r="GG40" s="67"/>
      <c r="GH40" s="67"/>
      <c r="GI40" s="67"/>
      <c r="GJ40" s="67"/>
      <c r="GK40" s="67"/>
      <c r="GL40" s="67"/>
      <c r="GM40" s="67"/>
      <c r="GN40" s="67"/>
      <c r="GO40" s="67"/>
      <c r="GP40" s="67"/>
      <c r="GQ40" s="67"/>
      <c r="GR40" s="67"/>
      <c r="GS40" s="67"/>
      <c r="GT40" s="67"/>
      <c r="GU40" s="67"/>
      <c r="GV40" s="67"/>
      <c r="GW40" s="67"/>
      <c r="GX40" s="67"/>
      <c r="GY40" s="67"/>
      <c r="GZ40" s="67"/>
      <c r="HA40" s="67"/>
      <c r="HB40" s="67"/>
      <c r="HC40" s="67"/>
      <c r="HD40" s="67"/>
      <c r="HE40" s="67"/>
      <c r="HF40" s="67"/>
      <c r="HG40" s="67"/>
      <c r="HH40" s="67"/>
      <c r="HI40" s="67"/>
      <c r="HJ40" s="67"/>
      <c r="HK40" s="67"/>
      <c r="HL40" s="67"/>
      <c r="HM40" s="67"/>
      <c r="HN40" s="67"/>
      <c r="HO40" s="67"/>
      <c r="HP40" s="67"/>
      <c r="HQ40" s="67"/>
      <c r="HR40" s="67"/>
      <c r="HS40" s="67"/>
      <c r="HT40" s="67"/>
      <c r="HU40" s="67"/>
      <c r="HV40" s="67"/>
      <c r="HW40" s="67"/>
      <c r="HX40" s="67"/>
      <c r="HY40" s="67"/>
    </row>
    <row r="41" spans="1:233" s="103" customFormat="1" x14ac:dyDescent="0.2">
      <c r="A41" s="91"/>
      <c r="B41"/>
      <c r="C41" s="253" t="s">
        <v>168</v>
      </c>
      <c r="D41" s="254">
        <v>97636</v>
      </c>
      <c r="E41" s="234" t="s">
        <v>166</v>
      </c>
      <c r="F41" s="235" t="s">
        <v>15</v>
      </c>
      <c r="G41" s="255">
        <v>31.55</v>
      </c>
      <c r="H41" s="237">
        <f t="shared" si="6"/>
        <v>22.79</v>
      </c>
      <c r="I41" s="236">
        <f>ROUND(H41*(N($J$5+1)),2)</f>
        <v>28.31</v>
      </c>
      <c r="J41" s="241">
        <f t="shared" si="7"/>
        <v>893.18</v>
      </c>
      <c r="K41" s="151"/>
      <c r="L41" s="162" t="s">
        <v>554</v>
      </c>
      <c r="M41" s="152"/>
      <c r="N41" s="100"/>
      <c r="O41" s="100"/>
      <c r="P41" s="65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/>
      <c r="BC41" s="67"/>
      <c r="BD41" s="67"/>
      <c r="BE41" s="67"/>
      <c r="BF41" s="67"/>
      <c r="BG41" s="67"/>
      <c r="BH41" s="67"/>
      <c r="BI41" s="67"/>
      <c r="BJ41" s="67"/>
      <c r="BK41" s="67"/>
      <c r="BL41" s="67"/>
      <c r="BM41" s="67"/>
      <c r="BN41" s="67"/>
      <c r="BO41" s="67"/>
      <c r="BP41" s="67"/>
      <c r="BQ41" s="67"/>
      <c r="BR41" s="67"/>
      <c r="BS41" s="67"/>
      <c r="BT41" s="67"/>
      <c r="BU41" s="67"/>
      <c r="BV41" s="67"/>
      <c r="BW41" s="67"/>
      <c r="BX41" s="67"/>
      <c r="BY41" s="67"/>
      <c r="BZ41" s="67"/>
      <c r="CA41" s="67"/>
      <c r="CB41" s="67"/>
      <c r="CC41" s="67"/>
      <c r="CD41" s="67"/>
      <c r="CE41" s="67"/>
      <c r="CF41" s="67"/>
      <c r="CG41" s="67"/>
      <c r="CH41" s="67"/>
      <c r="CI41" s="67"/>
      <c r="CJ41" s="67"/>
      <c r="CK41" s="67"/>
      <c r="CL41" s="67"/>
      <c r="CM41" s="67"/>
      <c r="CN41" s="67"/>
      <c r="CO41" s="67"/>
      <c r="CP41" s="67"/>
      <c r="CQ41" s="67"/>
      <c r="CR41" s="67"/>
      <c r="CS41" s="67"/>
      <c r="CT41" s="67"/>
      <c r="CU41" s="67"/>
      <c r="CV41" s="67"/>
      <c r="CW41" s="67"/>
      <c r="CX41" s="67"/>
      <c r="CY41" s="67"/>
      <c r="CZ41" s="67"/>
      <c r="DA41" s="67"/>
      <c r="DB41" s="67"/>
      <c r="DC41" s="67"/>
      <c r="DD41" s="67"/>
      <c r="DE41" s="67"/>
      <c r="DF41" s="67"/>
      <c r="DG41" s="67"/>
      <c r="DH41" s="67"/>
      <c r="DI41" s="67"/>
      <c r="DJ41" s="67"/>
      <c r="DK41" s="67"/>
      <c r="DL41" s="67"/>
      <c r="DM41" s="67"/>
      <c r="DN41" s="67"/>
      <c r="DO41" s="67"/>
      <c r="DP41" s="67"/>
      <c r="DQ41" s="67"/>
      <c r="DR41" s="67"/>
      <c r="DS41" s="67"/>
      <c r="DT41" s="67"/>
      <c r="DU41" s="67"/>
      <c r="DV41" s="67"/>
      <c r="DW41" s="67"/>
      <c r="DX41" s="67"/>
      <c r="DY41" s="67"/>
      <c r="DZ41" s="67"/>
      <c r="EA41" s="67"/>
      <c r="EB41" s="67"/>
      <c r="EC41" s="67"/>
      <c r="ED41" s="67"/>
      <c r="EE41" s="67"/>
      <c r="EF41" s="67"/>
      <c r="EG41" s="67"/>
      <c r="EH41" s="67"/>
      <c r="EI41" s="67"/>
      <c r="EJ41" s="67"/>
      <c r="EK41" s="67"/>
      <c r="EL41" s="67"/>
      <c r="EM41" s="67"/>
      <c r="EN41" s="67"/>
      <c r="EO41" s="67"/>
      <c r="EP41" s="67"/>
      <c r="EQ41" s="67"/>
      <c r="ER41" s="67"/>
      <c r="ES41" s="67"/>
      <c r="ET41" s="67"/>
      <c r="EU41" s="67"/>
      <c r="EV41" s="67"/>
      <c r="EW41" s="67"/>
      <c r="EX41" s="67"/>
      <c r="EY41" s="67"/>
      <c r="EZ41" s="67"/>
      <c r="FA41" s="67"/>
      <c r="FB41" s="67"/>
      <c r="FC41" s="67"/>
      <c r="FD41" s="67"/>
      <c r="FE41" s="67"/>
      <c r="FF41" s="67"/>
      <c r="FG41" s="67"/>
      <c r="FH41" s="67"/>
      <c r="FI41" s="67"/>
      <c r="FJ41" s="67"/>
      <c r="FK41" s="67"/>
      <c r="FL41" s="67"/>
      <c r="FM41" s="67"/>
      <c r="FN41" s="67"/>
      <c r="FO41" s="67"/>
      <c r="FP41" s="67"/>
      <c r="FQ41" s="67"/>
      <c r="FR41" s="67"/>
      <c r="FS41" s="67"/>
      <c r="FT41" s="67"/>
      <c r="FU41" s="67"/>
      <c r="FV41" s="67"/>
      <c r="FW41" s="67"/>
      <c r="FX41" s="67"/>
      <c r="FY41" s="67"/>
      <c r="FZ41" s="67"/>
      <c r="GA41" s="67"/>
      <c r="GB41" s="67"/>
      <c r="GC41" s="67"/>
      <c r="GD41" s="67"/>
      <c r="GE41" s="67"/>
      <c r="GF41" s="67"/>
      <c r="GG41" s="67"/>
      <c r="GH41" s="67"/>
      <c r="GI41" s="67"/>
      <c r="GJ41" s="67"/>
      <c r="GK41" s="67"/>
      <c r="GL41" s="67"/>
      <c r="GM41" s="67"/>
      <c r="GN41" s="67"/>
      <c r="GO41" s="67"/>
      <c r="GP41" s="67"/>
      <c r="GQ41" s="67"/>
      <c r="GR41" s="67"/>
      <c r="GS41" s="67"/>
      <c r="GT41" s="67"/>
      <c r="GU41" s="67"/>
      <c r="GV41" s="67"/>
      <c r="GW41" s="67"/>
      <c r="GX41" s="67"/>
      <c r="GY41" s="67"/>
      <c r="GZ41" s="67"/>
      <c r="HA41" s="67"/>
      <c r="HB41" s="67"/>
      <c r="HC41" s="67"/>
      <c r="HD41" s="67"/>
      <c r="HE41" s="67"/>
      <c r="HF41" s="67"/>
      <c r="HG41" s="67"/>
      <c r="HH41" s="67"/>
      <c r="HI41" s="67"/>
      <c r="HJ41" s="67"/>
      <c r="HK41" s="67"/>
      <c r="HL41" s="67"/>
      <c r="HM41" s="67"/>
      <c r="HN41" s="67"/>
      <c r="HO41" s="67"/>
      <c r="HP41" s="67"/>
      <c r="HQ41" s="67"/>
      <c r="HR41" s="67"/>
      <c r="HS41" s="67"/>
      <c r="HT41" s="67"/>
      <c r="HU41" s="67"/>
      <c r="HV41" s="67"/>
      <c r="HW41" s="67"/>
      <c r="HX41" s="67"/>
      <c r="HY41" s="67"/>
    </row>
    <row r="42" spans="1:233" s="17" customFormat="1" ht="25.5" x14ac:dyDescent="0.2">
      <c r="A42" s="90"/>
      <c r="B42"/>
      <c r="C42" s="248" t="s">
        <v>97</v>
      </c>
      <c r="D42" s="249">
        <v>104790</v>
      </c>
      <c r="E42" s="250" t="s">
        <v>575</v>
      </c>
      <c r="F42" s="251"/>
      <c r="G42" s="252"/>
      <c r="H42" s="252"/>
      <c r="I42" s="252"/>
      <c r="J42" s="252">
        <f t="shared" si="7"/>
        <v>0</v>
      </c>
      <c r="K42" s="178"/>
      <c r="L42" s="164"/>
      <c r="M42" s="153"/>
      <c r="N42" s="139"/>
      <c r="O42" s="100"/>
      <c r="R42" s="18"/>
    </row>
    <row r="43" spans="1:233" s="103" customFormat="1" x14ac:dyDescent="0.2">
      <c r="A43" s="91"/>
      <c r="B43"/>
      <c r="C43" s="253" t="s">
        <v>182</v>
      </c>
      <c r="D43" s="254">
        <v>104790</v>
      </c>
      <c r="E43" s="234" t="s">
        <v>162</v>
      </c>
      <c r="F43" s="235" t="s">
        <v>25</v>
      </c>
      <c r="G43" s="255">
        <v>29.714099999999998</v>
      </c>
      <c r="H43" s="237">
        <f t="shared" ref="H43:H47" si="8">L43-L43*J$7</f>
        <v>114.34</v>
      </c>
      <c r="I43" s="236">
        <f>ROUND(H43*(N($J$5+1)),2)</f>
        <v>142.03</v>
      </c>
      <c r="J43" s="241">
        <f t="shared" si="7"/>
        <v>4220.29</v>
      </c>
      <c r="K43" s="151"/>
      <c r="L43" s="162" t="s">
        <v>132</v>
      </c>
      <c r="M43" s="152"/>
      <c r="N43" s="100"/>
      <c r="O43" s="100"/>
      <c r="P43" s="65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67"/>
      <c r="BB43" s="67"/>
      <c r="BC43" s="67"/>
      <c r="BD43" s="67"/>
      <c r="BE43" s="67"/>
      <c r="BF43" s="67"/>
      <c r="BG43" s="67"/>
      <c r="BH43" s="67"/>
      <c r="BI43" s="67"/>
      <c r="BJ43" s="67"/>
      <c r="BK43" s="67"/>
      <c r="BL43" s="67"/>
      <c r="BM43" s="67"/>
      <c r="BN43" s="67"/>
      <c r="BO43" s="67"/>
      <c r="BP43" s="67"/>
      <c r="BQ43" s="67"/>
      <c r="BR43" s="67"/>
      <c r="BS43" s="67"/>
      <c r="BT43" s="67"/>
      <c r="BU43" s="67"/>
      <c r="BV43" s="67"/>
      <c r="BW43" s="67"/>
      <c r="BX43" s="67"/>
      <c r="BY43" s="67"/>
      <c r="BZ43" s="67"/>
      <c r="CA43" s="67"/>
      <c r="CB43" s="67"/>
      <c r="CC43" s="67"/>
      <c r="CD43" s="67"/>
      <c r="CE43" s="67"/>
      <c r="CF43" s="67"/>
      <c r="CG43" s="67"/>
      <c r="CH43" s="67"/>
      <c r="CI43" s="67"/>
      <c r="CJ43" s="67"/>
      <c r="CK43" s="67"/>
      <c r="CL43" s="67"/>
      <c r="CM43" s="67"/>
      <c r="CN43" s="67"/>
      <c r="CO43" s="67"/>
      <c r="CP43" s="67"/>
      <c r="CQ43" s="67"/>
      <c r="CR43" s="67"/>
      <c r="CS43" s="67"/>
      <c r="CT43" s="67"/>
      <c r="CU43" s="67"/>
      <c r="CV43" s="67"/>
      <c r="CW43" s="67"/>
      <c r="CX43" s="67"/>
      <c r="CY43" s="67"/>
      <c r="CZ43" s="67"/>
      <c r="DA43" s="67"/>
      <c r="DB43" s="67"/>
      <c r="DC43" s="67"/>
      <c r="DD43" s="67"/>
      <c r="DE43" s="67"/>
      <c r="DF43" s="67"/>
      <c r="DG43" s="67"/>
      <c r="DH43" s="67"/>
      <c r="DI43" s="67"/>
      <c r="DJ43" s="67"/>
      <c r="DK43" s="67"/>
      <c r="DL43" s="67"/>
      <c r="DM43" s="67"/>
      <c r="DN43" s="67"/>
      <c r="DO43" s="67"/>
      <c r="DP43" s="67"/>
      <c r="DQ43" s="67"/>
      <c r="DR43" s="67"/>
      <c r="DS43" s="67"/>
      <c r="DT43" s="67"/>
      <c r="DU43" s="67"/>
      <c r="DV43" s="67"/>
      <c r="DW43" s="67"/>
      <c r="DX43" s="67"/>
      <c r="DY43" s="67"/>
      <c r="DZ43" s="67"/>
      <c r="EA43" s="67"/>
      <c r="EB43" s="67"/>
      <c r="EC43" s="67"/>
      <c r="ED43" s="67"/>
      <c r="EE43" s="67"/>
      <c r="EF43" s="67"/>
      <c r="EG43" s="67"/>
      <c r="EH43" s="67"/>
      <c r="EI43" s="67"/>
      <c r="EJ43" s="67"/>
      <c r="EK43" s="67"/>
      <c r="EL43" s="67"/>
      <c r="EM43" s="67"/>
      <c r="EN43" s="67"/>
      <c r="EO43" s="67"/>
      <c r="EP43" s="67"/>
      <c r="EQ43" s="67"/>
      <c r="ER43" s="67"/>
      <c r="ES43" s="67"/>
      <c r="ET43" s="67"/>
      <c r="EU43" s="67"/>
      <c r="EV43" s="67"/>
      <c r="EW43" s="67"/>
      <c r="EX43" s="67"/>
      <c r="EY43" s="67"/>
      <c r="EZ43" s="67"/>
      <c r="FA43" s="67"/>
      <c r="FB43" s="67"/>
      <c r="FC43" s="67"/>
      <c r="FD43" s="67"/>
      <c r="FE43" s="67"/>
      <c r="FF43" s="67"/>
      <c r="FG43" s="67"/>
      <c r="FH43" s="67"/>
      <c r="FI43" s="67"/>
      <c r="FJ43" s="67"/>
      <c r="FK43" s="67"/>
      <c r="FL43" s="67"/>
      <c r="FM43" s="67"/>
      <c r="FN43" s="67"/>
      <c r="FO43" s="67"/>
      <c r="FP43" s="67"/>
      <c r="FQ43" s="67"/>
      <c r="FR43" s="67"/>
      <c r="FS43" s="67"/>
      <c r="FT43" s="67"/>
      <c r="FU43" s="67"/>
      <c r="FV43" s="67"/>
      <c r="FW43" s="67"/>
      <c r="FX43" s="67"/>
      <c r="FY43" s="67"/>
      <c r="FZ43" s="67"/>
      <c r="GA43" s="67"/>
      <c r="GB43" s="67"/>
      <c r="GC43" s="67"/>
      <c r="GD43" s="67"/>
      <c r="GE43" s="67"/>
      <c r="GF43" s="67"/>
      <c r="GG43" s="67"/>
      <c r="GH43" s="67"/>
      <c r="GI43" s="67"/>
      <c r="GJ43" s="67"/>
      <c r="GK43" s="67"/>
      <c r="GL43" s="67"/>
      <c r="GM43" s="67"/>
      <c r="GN43" s="67"/>
      <c r="GO43" s="67"/>
      <c r="GP43" s="67"/>
      <c r="GQ43" s="67"/>
      <c r="GR43" s="67"/>
      <c r="GS43" s="67"/>
      <c r="GT43" s="67"/>
      <c r="GU43" s="67"/>
      <c r="GV43" s="67"/>
      <c r="GW43" s="67"/>
      <c r="GX43" s="67"/>
      <c r="GY43" s="67"/>
      <c r="GZ43" s="67"/>
      <c r="HA43" s="67"/>
      <c r="HB43" s="67"/>
      <c r="HC43" s="67"/>
      <c r="HD43" s="67"/>
      <c r="HE43" s="67"/>
      <c r="HF43" s="67"/>
      <c r="HG43" s="67"/>
      <c r="HH43" s="67"/>
      <c r="HI43" s="67"/>
      <c r="HJ43" s="67"/>
      <c r="HK43" s="67"/>
      <c r="HL43" s="67"/>
      <c r="HM43" s="67"/>
      <c r="HN43" s="67"/>
      <c r="HO43" s="67"/>
      <c r="HP43" s="67"/>
      <c r="HQ43" s="67"/>
      <c r="HR43" s="67"/>
      <c r="HS43" s="67"/>
      <c r="HT43" s="67"/>
      <c r="HU43" s="67"/>
      <c r="HV43" s="67"/>
      <c r="HW43" s="67"/>
      <c r="HX43" s="67"/>
      <c r="HY43" s="67"/>
    </row>
    <row r="44" spans="1:233" s="103" customFormat="1" x14ac:dyDescent="0.2">
      <c r="A44" s="91"/>
      <c r="B44"/>
      <c r="C44" s="253" t="s">
        <v>183</v>
      </c>
      <c r="D44" s="254">
        <v>104790</v>
      </c>
      <c r="E44" s="234" t="s">
        <v>163</v>
      </c>
      <c r="F44" s="235" t="s">
        <v>25</v>
      </c>
      <c r="G44" s="255">
        <v>15.123999999999999</v>
      </c>
      <c r="H44" s="237">
        <f t="shared" si="8"/>
        <v>114.34</v>
      </c>
      <c r="I44" s="236">
        <f>ROUND(H44*(N($J$5+1)),2)</f>
        <v>142.03</v>
      </c>
      <c r="J44" s="241">
        <f t="shared" si="7"/>
        <v>2148.06</v>
      </c>
      <c r="K44" s="151"/>
      <c r="L44" s="162" t="s">
        <v>132</v>
      </c>
      <c r="M44" s="152"/>
      <c r="N44" s="100"/>
      <c r="O44" s="100"/>
      <c r="P44" s="65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/>
      <c r="AX44" s="67"/>
      <c r="AY44" s="67"/>
      <c r="AZ44" s="67"/>
      <c r="BA44" s="67"/>
      <c r="BB44" s="67"/>
      <c r="BC44" s="67"/>
      <c r="BD44" s="67"/>
      <c r="BE44" s="67"/>
      <c r="BF44" s="67"/>
      <c r="BG44" s="67"/>
      <c r="BH44" s="67"/>
      <c r="BI44" s="67"/>
      <c r="BJ44" s="67"/>
      <c r="BK44" s="67"/>
      <c r="BL44" s="67"/>
      <c r="BM44" s="67"/>
      <c r="BN44" s="67"/>
      <c r="BO44" s="67"/>
      <c r="BP44" s="67"/>
      <c r="BQ44" s="67"/>
      <c r="BR44" s="67"/>
      <c r="BS44" s="67"/>
      <c r="BT44" s="67"/>
      <c r="BU44" s="67"/>
      <c r="BV44" s="67"/>
      <c r="BW44" s="67"/>
      <c r="BX44" s="67"/>
      <c r="BY44" s="67"/>
      <c r="BZ44" s="67"/>
      <c r="CA44" s="67"/>
      <c r="CB44" s="67"/>
      <c r="CC44" s="67"/>
      <c r="CD44" s="67"/>
      <c r="CE44" s="67"/>
      <c r="CF44" s="67"/>
      <c r="CG44" s="67"/>
      <c r="CH44" s="67"/>
      <c r="CI44" s="67"/>
      <c r="CJ44" s="67"/>
      <c r="CK44" s="67"/>
      <c r="CL44" s="67"/>
      <c r="CM44" s="67"/>
      <c r="CN44" s="67"/>
      <c r="CO44" s="67"/>
      <c r="CP44" s="67"/>
      <c r="CQ44" s="67"/>
      <c r="CR44" s="67"/>
      <c r="CS44" s="67"/>
      <c r="CT44" s="67"/>
      <c r="CU44" s="67"/>
      <c r="CV44" s="67"/>
      <c r="CW44" s="67"/>
      <c r="CX44" s="67"/>
      <c r="CY44" s="67"/>
      <c r="CZ44" s="67"/>
      <c r="DA44" s="67"/>
      <c r="DB44" s="67"/>
      <c r="DC44" s="67"/>
      <c r="DD44" s="67"/>
      <c r="DE44" s="67"/>
      <c r="DF44" s="67"/>
      <c r="DG44" s="67"/>
      <c r="DH44" s="67"/>
      <c r="DI44" s="67"/>
      <c r="DJ44" s="67"/>
      <c r="DK44" s="67"/>
      <c r="DL44" s="67"/>
      <c r="DM44" s="67"/>
      <c r="DN44" s="67"/>
      <c r="DO44" s="67"/>
      <c r="DP44" s="67"/>
      <c r="DQ44" s="67"/>
      <c r="DR44" s="67"/>
      <c r="DS44" s="67"/>
      <c r="DT44" s="67"/>
      <c r="DU44" s="67"/>
      <c r="DV44" s="67"/>
      <c r="DW44" s="67"/>
      <c r="DX44" s="67"/>
      <c r="DY44" s="67"/>
      <c r="DZ44" s="67"/>
      <c r="EA44" s="67"/>
      <c r="EB44" s="67"/>
      <c r="EC44" s="67"/>
      <c r="ED44" s="67"/>
      <c r="EE44" s="67"/>
      <c r="EF44" s="67"/>
      <c r="EG44" s="67"/>
      <c r="EH44" s="67"/>
      <c r="EI44" s="67"/>
      <c r="EJ44" s="67"/>
      <c r="EK44" s="67"/>
      <c r="EL44" s="67"/>
      <c r="EM44" s="67"/>
      <c r="EN44" s="67"/>
      <c r="EO44" s="67"/>
      <c r="EP44" s="67"/>
      <c r="EQ44" s="67"/>
      <c r="ER44" s="67"/>
      <c r="ES44" s="67"/>
      <c r="ET44" s="67"/>
      <c r="EU44" s="67"/>
      <c r="EV44" s="67"/>
      <c r="EW44" s="67"/>
      <c r="EX44" s="67"/>
      <c r="EY44" s="67"/>
      <c r="EZ44" s="67"/>
      <c r="FA44" s="67"/>
      <c r="FB44" s="67"/>
      <c r="FC44" s="67"/>
      <c r="FD44" s="67"/>
      <c r="FE44" s="67"/>
      <c r="FF44" s="67"/>
      <c r="FG44" s="67"/>
      <c r="FH44" s="67"/>
      <c r="FI44" s="67"/>
      <c r="FJ44" s="67"/>
      <c r="FK44" s="67"/>
      <c r="FL44" s="67"/>
      <c r="FM44" s="67"/>
      <c r="FN44" s="67"/>
      <c r="FO44" s="67"/>
      <c r="FP44" s="67"/>
      <c r="FQ44" s="67"/>
      <c r="FR44" s="67"/>
      <c r="FS44" s="67"/>
      <c r="FT44" s="67"/>
      <c r="FU44" s="67"/>
      <c r="FV44" s="67"/>
      <c r="FW44" s="67"/>
      <c r="FX44" s="67"/>
      <c r="FY44" s="67"/>
      <c r="FZ44" s="67"/>
      <c r="GA44" s="67"/>
      <c r="GB44" s="67"/>
      <c r="GC44" s="67"/>
      <c r="GD44" s="67"/>
      <c r="GE44" s="67"/>
      <c r="GF44" s="67"/>
      <c r="GG44" s="67"/>
      <c r="GH44" s="67"/>
      <c r="GI44" s="67"/>
      <c r="GJ44" s="67"/>
      <c r="GK44" s="67"/>
      <c r="GL44" s="67"/>
      <c r="GM44" s="67"/>
      <c r="GN44" s="67"/>
      <c r="GO44" s="67"/>
      <c r="GP44" s="67"/>
      <c r="GQ44" s="67"/>
      <c r="GR44" s="67"/>
      <c r="GS44" s="67"/>
      <c r="GT44" s="67"/>
      <c r="GU44" s="67"/>
      <c r="GV44" s="67"/>
      <c r="GW44" s="67"/>
      <c r="GX44" s="67"/>
      <c r="GY44" s="67"/>
      <c r="GZ44" s="67"/>
      <c r="HA44" s="67"/>
      <c r="HB44" s="67"/>
      <c r="HC44" s="67"/>
      <c r="HD44" s="67"/>
      <c r="HE44" s="67"/>
      <c r="HF44" s="67"/>
      <c r="HG44" s="67"/>
      <c r="HH44" s="67"/>
      <c r="HI44" s="67"/>
      <c r="HJ44" s="67"/>
      <c r="HK44" s="67"/>
      <c r="HL44" s="67"/>
      <c r="HM44" s="67"/>
      <c r="HN44" s="67"/>
      <c r="HO44" s="67"/>
      <c r="HP44" s="67"/>
      <c r="HQ44" s="67"/>
      <c r="HR44" s="67"/>
      <c r="HS44" s="67"/>
      <c r="HT44" s="67"/>
      <c r="HU44" s="67"/>
      <c r="HV44" s="67"/>
      <c r="HW44" s="67"/>
      <c r="HX44" s="67"/>
      <c r="HY44" s="67"/>
    </row>
    <row r="45" spans="1:233" s="103" customFormat="1" x14ac:dyDescent="0.2">
      <c r="A45" s="91"/>
      <c r="B45"/>
      <c r="C45" s="253" t="s">
        <v>184</v>
      </c>
      <c r="D45" s="254">
        <v>104790</v>
      </c>
      <c r="E45" s="234" t="s">
        <v>164</v>
      </c>
      <c r="F45" s="235" t="s">
        <v>25</v>
      </c>
      <c r="G45" s="255">
        <v>60.564399999999999</v>
      </c>
      <c r="H45" s="237">
        <f t="shared" si="8"/>
        <v>114.34</v>
      </c>
      <c r="I45" s="236">
        <f>ROUND(H45*(N($J$5+1)),2)</f>
        <v>142.03</v>
      </c>
      <c r="J45" s="241">
        <f t="shared" si="7"/>
        <v>8601.9599999999991</v>
      </c>
      <c r="K45" s="151"/>
      <c r="L45" s="162" t="s">
        <v>132</v>
      </c>
      <c r="M45" s="152"/>
      <c r="N45" s="100"/>
      <c r="O45" s="100"/>
      <c r="P45" s="65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7"/>
      <c r="AS45" s="67"/>
      <c r="AT45" s="67"/>
      <c r="AU45" s="67"/>
      <c r="AV45" s="67"/>
      <c r="AW45" s="67"/>
      <c r="AX45" s="67"/>
      <c r="AY45" s="67"/>
      <c r="AZ45" s="67"/>
      <c r="BA45" s="67"/>
      <c r="BB45" s="67"/>
      <c r="BC45" s="67"/>
      <c r="BD45" s="67"/>
      <c r="BE45" s="67"/>
      <c r="BF45" s="67"/>
      <c r="BG45" s="67"/>
      <c r="BH45" s="67"/>
      <c r="BI45" s="67"/>
      <c r="BJ45" s="67"/>
      <c r="BK45" s="67"/>
      <c r="BL45" s="67"/>
      <c r="BM45" s="67"/>
      <c r="BN45" s="67"/>
      <c r="BO45" s="67"/>
      <c r="BP45" s="67"/>
      <c r="BQ45" s="67"/>
      <c r="BR45" s="67"/>
      <c r="BS45" s="67"/>
      <c r="BT45" s="67"/>
      <c r="BU45" s="67"/>
      <c r="BV45" s="67"/>
      <c r="BW45" s="67"/>
      <c r="BX45" s="67"/>
      <c r="BY45" s="67"/>
      <c r="BZ45" s="67"/>
      <c r="CA45" s="67"/>
      <c r="CB45" s="67"/>
      <c r="CC45" s="67"/>
      <c r="CD45" s="67"/>
      <c r="CE45" s="67"/>
      <c r="CF45" s="67"/>
      <c r="CG45" s="67"/>
      <c r="CH45" s="67"/>
      <c r="CI45" s="67"/>
      <c r="CJ45" s="67"/>
      <c r="CK45" s="67"/>
      <c r="CL45" s="67"/>
      <c r="CM45" s="67"/>
      <c r="CN45" s="67"/>
      <c r="CO45" s="67"/>
      <c r="CP45" s="67"/>
      <c r="CQ45" s="67"/>
      <c r="CR45" s="67"/>
      <c r="CS45" s="67"/>
      <c r="CT45" s="67"/>
      <c r="CU45" s="67"/>
      <c r="CV45" s="67"/>
      <c r="CW45" s="67"/>
      <c r="CX45" s="67"/>
      <c r="CY45" s="67"/>
      <c r="CZ45" s="67"/>
      <c r="DA45" s="67"/>
      <c r="DB45" s="67"/>
      <c r="DC45" s="67"/>
      <c r="DD45" s="67"/>
      <c r="DE45" s="67"/>
      <c r="DF45" s="67"/>
      <c r="DG45" s="67"/>
      <c r="DH45" s="67"/>
      <c r="DI45" s="67"/>
      <c r="DJ45" s="67"/>
      <c r="DK45" s="67"/>
      <c r="DL45" s="67"/>
      <c r="DM45" s="67"/>
      <c r="DN45" s="67"/>
      <c r="DO45" s="67"/>
      <c r="DP45" s="67"/>
      <c r="DQ45" s="67"/>
      <c r="DR45" s="67"/>
      <c r="DS45" s="67"/>
      <c r="DT45" s="67"/>
      <c r="DU45" s="67"/>
      <c r="DV45" s="67"/>
      <c r="DW45" s="67"/>
      <c r="DX45" s="67"/>
      <c r="DY45" s="67"/>
      <c r="DZ45" s="67"/>
      <c r="EA45" s="67"/>
      <c r="EB45" s="67"/>
      <c r="EC45" s="67"/>
      <c r="ED45" s="67"/>
      <c r="EE45" s="67"/>
      <c r="EF45" s="67"/>
      <c r="EG45" s="67"/>
      <c r="EH45" s="67"/>
      <c r="EI45" s="67"/>
      <c r="EJ45" s="67"/>
      <c r="EK45" s="67"/>
      <c r="EL45" s="67"/>
      <c r="EM45" s="67"/>
      <c r="EN45" s="67"/>
      <c r="EO45" s="67"/>
      <c r="EP45" s="67"/>
      <c r="EQ45" s="67"/>
      <c r="ER45" s="67"/>
      <c r="ES45" s="67"/>
      <c r="ET45" s="67"/>
      <c r="EU45" s="67"/>
      <c r="EV45" s="67"/>
      <c r="EW45" s="67"/>
      <c r="EX45" s="67"/>
      <c r="EY45" s="67"/>
      <c r="EZ45" s="67"/>
      <c r="FA45" s="67"/>
      <c r="FB45" s="67"/>
      <c r="FC45" s="67"/>
      <c r="FD45" s="67"/>
      <c r="FE45" s="67"/>
      <c r="FF45" s="67"/>
      <c r="FG45" s="67"/>
      <c r="FH45" s="67"/>
      <c r="FI45" s="67"/>
      <c r="FJ45" s="67"/>
      <c r="FK45" s="67"/>
      <c r="FL45" s="67"/>
      <c r="FM45" s="67"/>
      <c r="FN45" s="67"/>
      <c r="FO45" s="67"/>
      <c r="FP45" s="67"/>
      <c r="FQ45" s="67"/>
      <c r="FR45" s="67"/>
      <c r="FS45" s="67"/>
      <c r="FT45" s="67"/>
      <c r="FU45" s="67"/>
      <c r="FV45" s="67"/>
      <c r="FW45" s="67"/>
      <c r="FX45" s="67"/>
      <c r="FY45" s="67"/>
      <c r="FZ45" s="67"/>
      <c r="GA45" s="67"/>
      <c r="GB45" s="67"/>
      <c r="GC45" s="67"/>
      <c r="GD45" s="67"/>
      <c r="GE45" s="67"/>
      <c r="GF45" s="67"/>
      <c r="GG45" s="67"/>
      <c r="GH45" s="67"/>
      <c r="GI45" s="67"/>
      <c r="GJ45" s="67"/>
      <c r="GK45" s="67"/>
      <c r="GL45" s="67"/>
      <c r="GM45" s="67"/>
      <c r="GN45" s="67"/>
      <c r="GO45" s="67"/>
      <c r="GP45" s="67"/>
      <c r="GQ45" s="67"/>
      <c r="GR45" s="67"/>
      <c r="GS45" s="67"/>
      <c r="GT45" s="67"/>
      <c r="GU45" s="67"/>
      <c r="GV45" s="67"/>
      <c r="GW45" s="67"/>
      <c r="GX45" s="67"/>
      <c r="GY45" s="67"/>
      <c r="GZ45" s="67"/>
      <c r="HA45" s="67"/>
      <c r="HB45" s="67"/>
      <c r="HC45" s="67"/>
      <c r="HD45" s="67"/>
      <c r="HE45" s="67"/>
      <c r="HF45" s="67"/>
      <c r="HG45" s="67"/>
      <c r="HH45" s="67"/>
      <c r="HI45" s="67"/>
      <c r="HJ45" s="67"/>
      <c r="HK45" s="67"/>
      <c r="HL45" s="67"/>
      <c r="HM45" s="67"/>
      <c r="HN45" s="67"/>
      <c r="HO45" s="67"/>
      <c r="HP45" s="67"/>
      <c r="HQ45" s="67"/>
      <c r="HR45" s="67"/>
      <c r="HS45" s="67"/>
      <c r="HT45" s="67"/>
      <c r="HU45" s="67"/>
      <c r="HV45" s="67"/>
      <c r="HW45" s="67"/>
      <c r="HX45" s="67"/>
      <c r="HY45" s="67"/>
    </row>
    <row r="46" spans="1:233" s="103" customFormat="1" x14ac:dyDescent="0.2">
      <c r="A46" s="91"/>
      <c r="B46"/>
      <c r="C46" s="253" t="s">
        <v>169</v>
      </c>
      <c r="D46" s="254">
        <v>104790</v>
      </c>
      <c r="E46" s="234" t="s">
        <v>165</v>
      </c>
      <c r="F46" s="235" t="s">
        <v>25</v>
      </c>
      <c r="G46" s="255">
        <v>48.328399999999995</v>
      </c>
      <c r="H46" s="237">
        <f t="shared" si="8"/>
        <v>114.34</v>
      </c>
      <c r="I46" s="236">
        <f>ROUND(H46*(N($J$5+1)),2)</f>
        <v>142.03</v>
      </c>
      <c r="J46" s="241">
        <f t="shared" si="7"/>
        <v>6864.08</v>
      </c>
      <c r="K46" s="151"/>
      <c r="L46" s="162" t="s">
        <v>132</v>
      </c>
      <c r="M46" s="152"/>
      <c r="N46" s="100"/>
      <c r="O46" s="100"/>
      <c r="P46" s="65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  <c r="AN46" s="67"/>
      <c r="AO46" s="67"/>
      <c r="AP46" s="67"/>
      <c r="AQ46" s="67"/>
      <c r="AR46" s="67"/>
      <c r="AS46" s="67"/>
      <c r="AT46" s="67"/>
      <c r="AU46" s="67"/>
      <c r="AV46" s="67"/>
      <c r="AW46" s="67"/>
      <c r="AX46" s="67"/>
      <c r="AY46" s="67"/>
      <c r="AZ46" s="67"/>
      <c r="BA46" s="67"/>
      <c r="BB46" s="67"/>
      <c r="BC46" s="67"/>
      <c r="BD46" s="67"/>
      <c r="BE46" s="67"/>
      <c r="BF46" s="67"/>
      <c r="BG46" s="67"/>
      <c r="BH46" s="67"/>
      <c r="BI46" s="67"/>
      <c r="BJ46" s="67"/>
      <c r="BK46" s="67"/>
      <c r="BL46" s="67"/>
      <c r="BM46" s="67"/>
      <c r="BN46" s="67"/>
      <c r="BO46" s="67"/>
      <c r="BP46" s="67"/>
      <c r="BQ46" s="67"/>
      <c r="BR46" s="67"/>
      <c r="BS46" s="67"/>
      <c r="BT46" s="67"/>
      <c r="BU46" s="67"/>
      <c r="BV46" s="67"/>
      <c r="BW46" s="67"/>
      <c r="BX46" s="67"/>
      <c r="BY46" s="67"/>
      <c r="BZ46" s="67"/>
      <c r="CA46" s="67"/>
      <c r="CB46" s="67"/>
      <c r="CC46" s="67"/>
      <c r="CD46" s="67"/>
      <c r="CE46" s="67"/>
      <c r="CF46" s="67"/>
      <c r="CG46" s="67"/>
      <c r="CH46" s="67"/>
      <c r="CI46" s="67"/>
      <c r="CJ46" s="67"/>
      <c r="CK46" s="67"/>
      <c r="CL46" s="67"/>
      <c r="CM46" s="67"/>
      <c r="CN46" s="67"/>
      <c r="CO46" s="67"/>
      <c r="CP46" s="67"/>
      <c r="CQ46" s="67"/>
      <c r="CR46" s="67"/>
      <c r="CS46" s="67"/>
      <c r="CT46" s="67"/>
      <c r="CU46" s="67"/>
      <c r="CV46" s="67"/>
      <c r="CW46" s="67"/>
      <c r="CX46" s="67"/>
      <c r="CY46" s="67"/>
      <c r="CZ46" s="67"/>
      <c r="DA46" s="67"/>
      <c r="DB46" s="67"/>
      <c r="DC46" s="67"/>
      <c r="DD46" s="67"/>
      <c r="DE46" s="67"/>
      <c r="DF46" s="67"/>
      <c r="DG46" s="67"/>
      <c r="DH46" s="67"/>
      <c r="DI46" s="67"/>
      <c r="DJ46" s="67"/>
      <c r="DK46" s="67"/>
      <c r="DL46" s="67"/>
      <c r="DM46" s="67"/>
      <c r="DN46" s="67"/>
      <c r="DO46" s="67"/>
      <c r="DP46" s="67"/>
      <c r="DQ46" s="67"/>
      <c r="DR46" s="67"/>
      <c r="DS46" s="67"/>
      <c r="DT46" s="67"/>
      <c r="DU46" s="67"/>
      <c r="DV46" s="67"/>
      <c r="DW46" s="67"/>
      <c r="DX46" s="67"/>
      <c r="DY46" s="67"/>
      <c r="DZ46" s="67"/>
      <c r="EA46" s="67"/>
      <c r="EB46" s="67"/>
      <c r="EC46" s="67"/>
      <c r="ED46" s="67"/>
      <c r="EE46" s="67"/>
      <c r="EF46" s="67"/>
      <c r="EG46" s="67"/>
      <c r="EH46" s="67"/>
      <c r="EI46" s="67"/>
      <c r="EJ46" s="67"/>
      <c r="EK46" s="67"/>
      <c r="EL46" s="67"/>
      <c r="EM46" s="67"/>
      <c r="EN46" s="67"/>
      <c r="EO46" s="67"/>
      <c r="EP46" s="67"/>
      <c r="EQ46" s="67"/>
      <c r="ER46" s="67"/>
      <c r="ES46" s="67"/>
      <c r="ET46" s="67"/>
      <c r="EU46" s="67"/>
      <c r="EV46" s="67"/>
      <c r="EW46" s="67"/>
      <c r="EX46" s="67"/>
      <c r="EY46" s="67"/>
      <c r="EZ46" s="67"/>
      <c r="FA46" s="67"/>
      <c r="FB46" s="67"/>
      <c r="FC46" s="67"/>
      <c r="FD46" s="67"/>
      <c r="FE46" s="67"/>
      <c r="FF46" s="67"/>
      <c r="FG46" s="67"/>
      <c r="FH46" s="67"/>
      <c r="FI46" s="67"/>
      <c r="FJ46" s="67"/>
      <c r="FK46" s="67"/>
      <c r="FL46" s="67"/>
      <c r="FM46" s="67"/>
      <c r="FN46" s="67"/>
      <c r="FO46" s="67"/>
      <c r="FP46" s="67"/>
      <c r="FQ46" s="67"/>
      <c r="FR46" s="67"/>
      <c r="FS46" s="67"/>
      <c r="FT46" s="67"/>
      <c r="FU46" s="67"/>
      <c r="FV46" s="67"/>
      <c r="FW46" s="67"/>
      <c r="FX46" s="67"/>
      <c r="FY46" s="67"/>
      <c r="FZ46" s="67"/>
      <c r="GA46" s="67"/>
      <c r="GB46" s="67"/>
      <c r="GC46" s="67"/>
      <c r="GD46" s="67"/>
      <c r="GE46" s="67"/>
      <c r="GF46" s="67"/>
      <c r="GG46" s="67"/>
      <c r="GH46" s="67"/>
      <c r="GI46" s="67"/>
      <c r="GJ46" s="67"/>
      <c r="GK46" s="67"/>
      <c r="GL46" s="67"/>
      <c r="GM46" s="67"/>
      <c r="GN46" s="67"/>
      <c r="GO46" s="67"/>
      <c r="GP46" s="67"/>
      <c r="GQ46" s="67"/>
      <c r="GR46" s="67"/>
      <c r="GS46" s="67"/>
      <c r="GT46" s="67"/>
      <c r="GU46" s="67"/>
      <c r="GV46" s="67"/>
      <c r="GW46" s="67"/>
      <c r="GX46" s="67"/>
      <c r="GY46" s="67"/>
      <c r="GZ46" s="67"/>
      <c r="HA46" s="67"/>
      <c r="HB46" s="67"/>
      <c r="HC46" s="67"/>
      <c r="HD46" s="67"/>
      <c r="HE46" s="67"/>
      <c r="HF46" s="67"/>
      <c r="HG46" s="67"/>
      <c r="HH46" s="67"/>
      <c r="HI46" s="67"/>
      <c r="HJ46" s="67"/>
      <c r="HK46" s="67"/>
      <c r="HL46" s="67"/>
      <c r="HM46" s="67"/>
      <c r="HN46" s="67"/>
      <c r="HO46" s="67"/>
      <c r="HP46" s="67"/>
      <c r="HQ46" s="67"/>
      <c r="HR46" s="67"/>
      <c r="HS46" s="67"/>
      <c r="HT46" s="67"/>
      <c r="HU46" s="67"/>
      <c r="HV46" s="67"/>
      <c r="HW46" s="67"/>
      <c r="HX46" s="67"/>
      <c r="HY46" s="67"/>
    </row>
    <row r="47" spans="1:233" s="103" customFormat="1" x14ac:dyDescent="0.2">
      <c r="A47" s="91"/>
      <c r="B47"/>
      <c r="C47" s="253" t="s">
        <v>185</v>
      </c>
      <c r="D47" s="254">
        <v>104790</v>
      </c>
      <c r="E47" s="234" t="s">
        <v>166</v>
      </c>
      <c r="F47" s="235" t="s">
        <v>25</v>
      </c>
      <c r="G47" s="255">
        <v>16.8644</v>
      </c>
      <c r="H47" s="237">
        <f t="shared" si="8"/>
        <v>114.34</v>
      </c>
      <c r="I47" s="236">
        <f>ROUND(H47*(N($J$5+1)),2)</f>
        <v>142.03</v>
      </c>
      <c r="J47" s="241">
        <f t="shared" ref="J47:J56" si="9">ROUND(G47*I47,2)</f>
        <v>2395.25</v>
      </c>
      <c r="K47" s="151"/>
      <c r="L47" s="162" t="s">
        <v>132</v>
      </c>
      <c r="M47" s="152"/>
      <c r="N47" s="100"/>
      <c r="O47" s="100"/>
      <c r="P47" s="65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67"/>
      <c r="AX47" s="67"/>
      <c r="AY47" s="67"/>
      <c r="AZ47" s="67"/>
      <c r="BA47" s="67"/>
      <c r="BB47" s="67"/>
      <c r="BC47" s="67"/>
      <c r="BD47" s="67"/>
      <c r="BE47" s="67"/>
      <c r="BF47" s="67"/>
      <c r="BG47" s="67"/>
      <c r="BH47" s="67"/>
      <c r="BI47" s="67"/>
      <c r="BJ47" s="67"/>
      <c r="BK47" s="67"/>
      <c r="BL47" s="67"/>
      <c r="BM47" s="67"/>
      <c r="BN47" s="67"/>
      <c r="BO47" s="67"/>
      <c r="BP47" s="67"/>
      <c r="BQ47" s="67"/>
      <c r="BR47" s="67"/>
      <c r="BS47" s="67"/>
      <c r="BT47" s="67"/>
      <c r="BU47" s="67"/>
      <c r="BV47" s="67"/>
      <c r="BW47" s="67"/>
      <c r="BX47" s="67"/>
      <c r="BY47" s="67"/>
      <c r="BZ47" s="67"/>
      <c r="CA47" s="67"/>
      <c r="CB47" s="67"/>
      <c r="CC47" s="67"/>
      <c r="CD47" s="67"/>
      <c r="CE47" s="67"/>
      <c r="CF47" s="67"/>
      <c r="CG47" s="67"/>
      <c r="CH47" s="67"/>
      <c r="CI47" s="67"/>
      <c r="CJ47" s="67"/>
      <c r="CK47" s="67"/>
      <c r="CL47" s="67"/>
      <c r="CM47" s="67"/>
      <c r="CN47" s="67"/>
      <c r="CO47" s="67"/>
      <c r="CP47" s="67"/>
      <c r="CQ47" s="67"/>
      <c r="CR47" s="67"/>
      <c r="CS47" s="67"/>
      <c r="CT47" s="67"/>
      <c r="CU47" s="67"/>
      <c r="CV47" s="67"/>
      <c r="CW47" s="67"/>
      <c r="CX47" s="67"/>
      <c r="CY47" s="67"/>
      <c r="CZ47" s="67"/>
      <c r="DA47" s="67"/>
      <c r="DB47" s="67"/>
      <c r="DC47" s="67"/>
      <c r="DD47" s="67"/>
      <c r="DE47" s="67"/>
      <c r="DF47" s="67"/>
      <c r="DG47" s="67"/>
      <c r="DH47" s="67"/>
      <c r="DI47" s="67"/>
      <c r="DJ47" s="67"/>
      <c r="DK47" s="67"/>
      <c r="DL47" s="67"/>
      <c r="DM47" s="67"/>
      <c r="DN47" s="67"/>
      <c r="DO47" s="67"/>
      <c r="DP47" s="67"/>
      <c r="DQ47" s="67"/>
      <c r="DR47" s="67"/>
      <c r="DS47" s="67"/>
      <c r="DT47" s="67"/>
      <c r="DU47" s="67"/>
      <c r="DV47" s="67"/>
      <c r="DW47" s="67"/>
      <c r="DX47" s="67"/>
      <c r="DY47" s="67"/>
      <c r="DZ47" s="67"/>
      <c r="EA47" s="67"/>
      <c r="EB47" s="67"/>
      <c r="EC47" s="67"/>
      <c r="ED47" s="67"/>
      <c r="EE47" s="67"/>
      <c r="EF47" s="67"/>
      <c r="EG47" s="67"/>
      <c r="EH47" s="67"/>
      <c r="EI47" s="67"/>
      <c r="EJ47" s="67"/>
      <c r="EK47" s="67"/>
      <c r="EL47" s="67"/>
      <c r="EM47" s="67"/>
      <c r="EN47" s="67"/>
      <c r="EO47" s="67"/>
      <c r="EP47" s="67"/>
      <c r="EQ47" s="67"/>
      <c r="ER47" s="67"/>
      <c r="ES47" s="67"/>
      <c r="ET47" s="67"/>
      <c r="EU47" s="67"/>
      <c r="EV47" s="67"/>
      <c r="EW47" s="67"/>
      <c r="EX47" s="67"/>
      <c r="EY47" s="67"/>
      <c r="EZ47" s="67"/>
      <c r="FA47" s="67"/>
      <c r="FB47" s="67"/>
      <c r="FC47" s="67"/>
      <c r="FD47" s="67"/>
      <c r="FE47" s="67"/>
      <c r="FF47" s="67"/>
      <c r="FG47" s="67"/>
      <c r="FH47" s="67"/>
      <c r="FI47" s="67"/>
      <c r="FJ47" s="67"/>
      <c r="FK47" s="67"/>
      <c r="FL47" s="67"/>
      <c r="FM47" s="67"/>
      <c r="FN47" s="67"/>
      <c r="FO47" s="67"/>
      <c r="FP47" s="67"/>
      <c r="FQ47" s="67"/>
      <c r="FR47" s="67"/>
      <c r="FS47" s="67"/>
      <c r="FT47" s="67"/>
      <c r="FU47" s="67"/>
      <c r="FV47" s="67"/>
      <c r="FW47" s="67"/>
      <c r="FX47" s="67"/>
      <c r="FY47" s="67"/>
      <c r="FZ47" s="67"/>
      <c r="GA47" s="67"/>
      <c r="GB47" s="67"/>
      <c r="GC47" s="67"/>
      <c r="GD47" s="67"/>
      <c r="GE47" s="67"/>
      <c r="GF47" s="67"/>
      <c r="GG47" s="67"/>
      <c r="GH47" s="67"/>
      <c r="GI47" s="67"/>
      <c r="GJ47" s="67"/>
      <c r="GK47" s="67"/>
      <c r="GL47" s="67"/>
      <c r="GM47" s="67"/>
      <c r="GN47" s="67"/>
      <c r="GO47" s="67"/>
      <c r="GP47" s="67"/>
      <c r="GQ47" s="67"/>
      <c r="GR47" s="67"/>
      <c r="GS47" s="67"/>
      <c r="GT47" s="67"/>
      <c r="GU47" s="67"/>
      <c r="GV47" s="67"/>
      <c r="GW47" s="67"/>
      <c r="GX47" s="67"/>
      <c r="GY47" s="67"/>
      <c r="GZ47" s="67"/>
      <c r="HA47" s="67"/>
      <c r="HB47" s="67"/>
      <c r="HC47" s="67"/>
      <c r="HD47" s="67"/>
      <c r="HE47" s="67"/>
      <c r="HF47" s="67"/>
      <c r="HG47" s="67"/>
      <c r="HH47" s="67"/>
      <c r="HI47" s="67"/>
      <c r="HJ47" s="67"/>
      <c r="HK47" s="67"/>
      <c r="HL47" s="67"/>
      <c r="HM47" s="67"/>
      <c r="HN47" s="67"/>
      <c r="HO47" s="67"/>
      <c r="HP47" s="67"/>
      <c r="HQ47" s="67"/>
      <c r="HR47" s="67"/>
      <c r="HS47" s="67"/>
      <c r="HT47" s="67"/>
      <c r="HU47" s="67"/>
      <c r="HV47" s="67"/>
      <c r="HW47" s="67"/>
      <c r="HX47" s="67"/>
      <c r="HY47" s="67"/>
    </row>
    <row r="48" spans="1:233" s="17" customFormat="1" ht="25.5" x14ac:dyDescent="0.2">
      <c r="A48" s="90"/>
      <c r="B48"/>
      <c r="C48" s="248" t="s">
        <v>180</v>
      </c>
      <c r="D48" s="249">
        <v>104790</v>
      </c>
      <c r="E48" s="250" t="s">
        <v>576</v>
      </c>
      <c r="F48" s="251"/>
      <c r="G48" s="252"/>
      <c r="H48" s="252"/>
      <c r="I48" s="252"/>
      <c r="J48" s="252">
        <f t="shared" si="9"/>
        <v>0</v>
      </c>
      <c r="K48" s="178"/>
      <c r="L48" s="164"/>
      <c r="M48" s="153"/>
      <c r="N48" s="139"/>
      <c r="O48" s="100"/>
      <c r="R48" s="18"/>
    </row>
    <row r="49" spans="1:233" s="103" customFormat="1" x14ac:dyDescent="0.2">
      <c r="A49" s="91"/>
      <c r="B49"/>
      <c r="C49" s="253" t="s">
        <v>187</v>
      </c>
      <c r="D49" s="254">
        <v>104790</v>
      </c>
      <c r="E49" s="234" t="s">
        <v>161</v>
      </c>
      <c r="F49" s="235" t="s">
        <v>25</v>
      </c>
      <c r="G49" s="255">
        <v>17.945499999999999</v>
      </c>
      <c r="H49" s="237">
        <f t="shared" ref="H49:H51" si="10">L49-L49*J$7</f>
        <v>114.34</v>
      </c>
      <c r="I49" s="236">
        <f>ROUND(H49*(N($J$5+1)),2)</f>
        <v>142.03</v>
      </c>
      <c r="J49" s="241">
        <f>ROUND(G49*I49,2)</f>
        <v>2548.8000000000002</v>
      </c>
      <c r="K49" s="151"/>
      <c r="L49" s="162" t="s">
        <v>132</v>
      </c>
      <c r="M49" s="152"/>
      <c r="N49" s="100"/>
      <c r="O49" s="100"/>
      <c r="P49" s="65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  <c r="AN49" s="67"/>
      <c r="AO49" s="67"/>
      <c r="AP49" s="67"/>
      <c r="AQ49" s="67"/>
      <c r="AR49" s="67"/>
      <c r="AS49" s="67"/>
      <c r="AT49" s="67"/>
      <c r="AU49" s="67"/>
      <c r="AV49" s="67"/>
      <c r="AW49" s="67"/>
      <c r="AX49" s="67"/>
      <c r="AY49" s="67"/>
      <c r="AZ49" s="67"/>
      <c r="BA49" s="67"/>
      <c r="BB49" s="67"/>
      <c r="BC49" s="67"/>
      <c r="BD49" s="67"/>
      <c r="BE49" s="67"/>
      <c r="BF49" s="67"/>
      <c r="BG49" s="67"/>
      <c r="BH49" s="67"/>
      <c r="BI49" s="67"/>
      <c r="BJ49" s="67"/>
      <c r="BK49" s="67"/>
      <c r="BL49" s="67"/>
      <c r="BM49" s="67"/>
      <c r="BN49" s="67"/>
      <c r="BO49" s="67"/>
      <c r="BP49" s="67"/>
      <c r="BQ49" s="67"/>
      <c r="BR49" s="67"/>
      <c r="BS49" s="67"/>
      <c r="BT49" s="67"/>
      <c r="BU49" s="67"/>
      <c r="BV49" s="67"/>
      <c r="BW49" s="67"/>
      <c r="BX49" s="67"/>
      <c r="BY49" s="67"/>
      <c r="BZ49" s="67"/>
      <c r="CA49" s="67"/>
      <c r="CB49" s="67"/>
      <c r="CC49" s="67"/>
      <c r="CD49" s="67"/>
      <c r="CE49" s="67"/>
      <c r="CF49" s="67"/>
      <c r="CG49" s="67"/>
      <c r="CH49" s="67"/>
      <c r="CI49" s="67"/>
      <c r="CJ49" s="67"/>
      <c r="CK49" s="67"/>
      <c r="CL49" s="67"/>
      <c r="CM49" s="67"/>
      <c r="CN49" s="67"/>
      <c r="CO49" s="67"/>
      <c r="CP49" s="67"/>
      <c r="CQ49" s="67"/>
      <c r="CR49" s="67"/>
      <c r="CS49" s="67"/>
      <c r="CT49" s="67"/>
      <c r="CU49" s="67"/>
      <c r="CV49" s="67"/>
      <c r="CW49" s="67"/>
      <c r="CX49" s="67"/>
      <c r="CY49" s="67"/>
      <c r="CZ49" s="67"/>
      <c r="DA49" s="67"/>
      <c r="DB49" s="67"/>
      <c r="DC49" s="67"/>
      <c r="DD49" s="67"/>
      <c r="DE49" s="67"/>
      <c r="DF49" s="67"/>
      <c r="DG49" s="67"/>
      <c r="DH49" s="67"/>
      <c r="DI49" s="67"/>
      <c r="DJ49" s="67"/>
      <c r="DK49" s="67"/>
      <c r="DL49" s="67"/>
      <c r="DM49" s="67"/>
      <c r="DN49" s="67"/>
      <c r="DO49" s="67"/>
      <c r="DP49" s="67"/>
      <c r="DQ49" s="67"/>
      <c r="DR49" s="67"/>
      <c r="DS49" s="67"/>
      <c r="DT49" s="67"/>
      <c r="DU49" s="67"/>
      <c r="DV49" s="67"/>
      <c r="DW49" s="67"/>
      <c r="DX49" s="67"/>
      <c r="DY49" s="67"/>
      <c r="DZ49" s="67"/>
      <c r="EA49" s="67"/>
      <c r="EB49" s="67"/>
      <c r="EC49" s="67"/>
      <c r="ED49" s="67"/>
      <c r="EE49" s="67"/>
      <c r="EF49" s="67"/>
      <c r="EG49" s="67"/>
      <c r="EH49" s="67"/>
      <c r="EI49" s="67"/>
      <c r="EJ49" s="67"/>
      <c r="EK49" s="67"/>
      <c r="EL49" s="67"/>
      <c r="EM49" s="67"/>
      <c r="EN49" s="67"/>
      <c r="EO49" s="67"/>
      <c r="EP49" s="67"/>
      <c r="EQ49" s="67"/>
      <c r="ER49" s="67"/>
      <c r="ES49" s="67"/>
      <c r="ET49" s="67"/>
      <c r="EU49" s="67"/>
      <c r="EV49" s="67"/>
      <c r="EW49" s="67"/>
      <c r="EX49" s="67"/>
      <c r="EY49" s="67"/>
      <c r="EZ49" s="67"/>
      <c r="FA49" s="67"/>
      <c r="FB49" s="67"/>
      <c r="FC49" s="67"/>
      <c r="FD49" s="67"/>
      <c r="FE49" s="67"/>
      <c r="FF49" s="67"/>
      <c r="FG49" s="67"/>
      <c r="FH49" s="67"/>
      <c r="FI49" s="67"/>
      <c r="FJ49" s="67"/>
      <c r="FK49" s="67"/>
      <c r="FL49" s="67"/>
      <c r="FM49" s="67"/>
      <c r="FN49" s="67"/>
      <c r="FO49" s="67"/>
      <c r="FP49" s="67"/>
      <c r="FQ49" s="67"/>
      <c r="FR49" s="67"/>
      <c r="FS49" s="67"/>
      <c r="FT49" s="67"/>
      <c r="FU49" s="67"/>
      <c r="FV49" s="67"/>
      <c r="FW49" s="67"/>
      <c r="FX49" s="67"/>
      <c r="FY49" s="67"/>
      <c r="FZ49" s="67"/>
      <c r="GA49" s="67"/>
      <c r="GB49" s="67"/>
      <c r="GC49" s="67"/>
      <c r="GD49" s="67"/>
      <c r="GE49" s="67"/>
      <c r="GF49" s="67"/>
      <c r="GG49" s="67"/>
      <c r="GH49" s="67"/>
      <c r="GI49" s="67"/>
      <c r="GJ49" s="67"/>
      <c r="GK49" s="67"/>
      <c r="GL49" s="67"/>
      <c r="GM49" s="67"/>
      <c r="GN49" s="67"/>
      <c r="GO49" s="67"/>
      <c r="GP49" s="67"/>
      <c r="GQ49" s="67"/>
      <c r="GR49" s="67"/>
      <c r="GS49" s="67"/>
      <c r="GT49" s="67"/>
      <c r="GU49" s="67"/>
      <c r="GV49" s="67"/>
      <c r="GW49" s="67"/>
      <c r="GX49" s="67"/>
      <c r="GY49" s="67"/>
      <c r="GZ49" s="67"/>
      <c r="HA49" s="67"/>
      <c r="HB49" s="67"/>
      <c r="HC49" s="67"/>
      <c r="HD49" s="67"/>
      <c r="HE49" s="67"/>
      <c r="HF49" s="67"/>
      <c r="HG49" s="67"/>
      <c r="HH49" s="67"/>
      <c r="HI49" s="67"/>
      <c r="HJ49" s="67"/>
      <c r="HK49" s="67"/>
      <c r="HL49" s="67"/>
      <c r="HM49" s="67"/>
      <c r="HN49" s="67"/>
      <c r="HO49" s="67"/>
      <c r="HP49" s="67"/>
      <c r="HQ49" s="67"/>
      <c r="HR49" s="67"/>
      <c r="HS49" s="67"/>
      <c r="HT49" s="67"/>
      <c r="HU49" s="67"/>
      <c r="HV49" s="67"/>
      <c r="HW49" s="67"/>
      <c r="HX49" s="67"/>
      <c r="HY49" s="67"/>
    </row>
    <row r="50" spans="1:233" s="103" customFormat="1" x14ac:dyDescent="0.2">
      <c r="A50" s="91"/>
      <c r="B50"/>
      <c r="C50" s="253" t="s">
        <v>188</v>
      </c>
      <c r="D50" s="254">
        <v>104790</v>
      </c>
      <c r="E50" s="234" t="s">
        <v>162</v>
      </c>
      <c r="F50" s="235" t="s">
        <v>25</v>
      </c>
      <c r="G50" s="255">
        <v>33.337399999999995</v>
      </c>
      <c r="H50" s="237">
        <f t="shared" si="10"/>
        <v>114.34</v>
      </c>
      <c r="I50" s="236">
        <f>ROUND(H50*(N($J$5+1)),2)</f>
        <v>142.03</v>
      </c>
      <c r="J50" s="241">
        <f t="shared" si="9"/>
        <v>4734.91</v>
      </c>
      <c r="K50" s="151"/>
      <c r="L50" s="162" t="s">
        <v>132</v>
      </c>
      <c r="M50" s="152"/>
      <c r="N50" s="100"/>
      <c r="O50" s="100"/>
      <c r="P50" s="65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67"/>
      <c r="AR50" s="67"/>
      <c r="AS50" s="67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7"/>
      <c r="BE50" s="67"/>
      <c r="BF50" s="67"/>
      <c r="BG50" s="67"/>
      <c r="BH50" s="67"/>
      <c r="BI50" s="67"/>
      <c r="BJ50" s="67"/>
      <c r="BK50" s="67"/>
      <c r="BL50" s="67"/>
      <c r="BM50" s="67"/>
      <c r="BN50" s="67"/>
      <c r="BO50" s="67"/>
      <c r="BP50" s="67"/>
      <c r="BQ50" s="67"/>
      <c r="BR50" s="67"/>
      <c r="BS50" s="67"/>
      <c r="BT50" s="67"/>
      <c r="BU50" s="67"/>
      <c r="BV50" s="67"/>
      <c r="BW50" s="67"/>
      <c r="BX50" s="67"/>
      <c r="BY50" s="67"/>
      <c r="BZ50" s="67"/>
      <c r="CA50" s="67"/>
      <c r="CB50" s="67"/>
      <c r="CC50" s="67"/>
      <c r="CD50" s="67"/>
      <c r="CE50" s="67"/>
      <c r="CF50" s="67"/>
      <c r="CG50" s="67"/>
      <c r="CH50" s="67"/>
      <c r="CI50" s="67"/>
      <c r="CJ50" s="67"/>
      <c r="CK50" s="67"/>
      <c r="CL50" s="67"/>
      <c r="CM50" s="67"/>
      <c r="CN50" s="67"/>
      <c r="CO50" s="67"/>
      <c r="CP50" s="67"/>
      <c r="CQ50" s="67"/>
      <c r="CR50" s="67"/>
      <c r="CS50" s="67"/>
      <c r="CT50" s="67"/>
      <c r="CU50" s="67"/>
      <c r="CV50" s="67"/>
      <c r="CW50" s="67"/>
      <c r="CX50" s="67"/>
      <c r="CY50" s="67"/>
      <c r="CZ50" s="67"/>
      <c r="DA50" s="67"/>
      <c r="DB50" s="67"/>
      <c r="DC50" s="67"/>
      <c r="DD50" s="67"/>
      <c r="DE50" s="67"/>
      <c r="DF50" s="67"/>
      <c r="DG50" s="67"/>
      <c r="DH50" s="67"/>
      <c r="DI50" s="67"/>
      <c r="DJ50" s="67"/>
      <c r="DK50" s="67"/>
      <c r="DL50" s="67"/>
      <c r="DM50" s="67"/>
      <c r="DN50" s="67"/>
      <c r="DO50" s="67"/>
      <c r="DP50" s="67"/>
      <c r="DQ50" s="67"/>
      <c r="DR50" s="67"/>
      <c r="DS50" s="67"/>
      <c r="DT50" s="67"/>
      <c r="DU50" s="67"/>
      <c r="DV50" s="67"/>
      <c r="DW50" s="67"/>
      <c r="DX50" s="67"/>
      <c r="DY50" s="67"/>
      <c r="DZ50" s="67"/>
      <c r="EA50" s="67"/>
      <c r="EB50" s="67"/>
      <c r="EC50" s="67"/>
      <c r="ED50" s="67"/>
      <c r="EE50" s="67"/>
      <c r="EF50" s="67"/>
      <c r="EG50" s="67"/>
      <c r="EH50" s="67"/>
      <c r="EI50" s="67"/>
      <c r="EJ50" s="67"/>
      <c r="EK50" s="67"/>
      <c r="EL50" s="67"/>
      <c r="EM50" s="67"/>
      <c r="EN50" s="67"/>
      <c r="EO50" s="67"/>
      <c r="EP50" s="67"/>
      <c r="EQ50" s="67"/>
      <c r="ER50" s="67"/>
      <c r="ES50" s="67"/>
      <c r="ET50" s="67"/>
      <c r="EU50" s="67"/>
      <c r="EV50" s="67"/>
      <c r="EW50" s="67"/>
      <c r="EX50" s="67"/>
      <c r="EY50" s="67"/>
      <c r="EZ50" s="67"/>
      <c r="FA50" s="67"/>
      <c r="FB50" s="67"/>
      <c r="FC50" s="67"/>
      <c r="FD50" s="67"/>
      <c r="FE50" s="67"/>
      <c r="FF50" s="67"/>
      <c r="FG50" s="67"/>
      <c r="FH50" s="67"/>
      <c r="FI50" s="67"/>
      <c r="FJ50" s="67"/>
      <c r="FK50" s="67"/>
      <c r="FL50" s="67"/>
      <c r="FM50" s="67"/>
      <c r="FN50" s="67"/>
      <c r="FO50" s="67"/>
      <c r="FP50" s="67"/>
      <c r="FQ50" s="67"/>
      <c r="FR50" s="67"/>
      <c r="FS50" s="67"/>
      <c r="FT50" s="67"/>
      <c r="FU50" s="67"/>
      <c r="FV50" s="67"/>
      <c r="FW50" s="67"/>
      <c r="FX50" s="67"/>
      <c r="FY50" s="67"/>
      <c r="FZ50" s="67"/>
      <c r="GA50" s="67"/>
      <c r="GB50" s="67"/>
      <c r="GC50" s="67"/>
      <c r="GD50" s="67"/>
      <c r="GE50" s="67"/>
      <c r="GF50" s="67"/>
      <c r="GG50" s="67"/>
      <c r="GH50" s="67"/>
      <c r="GI50" s="67"/>
      <c r="GJ50" s="67"/>
      <c r="GK50" s="67"/>
      <c r="GL50" s="67"/>
      <c r="GM50" s="67"/>
      <c r="GN50" s="67"/>
      <c r="GO50" s="67"/>
      <c r="GP50" s="67"/>
      <c r="GQ50" s="67"/>
      <c r="GR50" s="67"/>
      <c r="GS50" s="67"/>
      <c r="GT50" s="67"/>
      <c r="GU50" s="67"/>
      <c r="GV50" s="67"/>
      <c r="GW50" s="67"/>
      <c r="GX50" s="67"/>
      <c r="GY50" s="67"/>
      <c r="GZ50" s="67"/>
      <c r="HA50" s="67"/>
      <c r="HB50" s="67"/>
      <c r="HC50" s="67"/>
      <c r="HD50" s="67"/>
      <c r="HE50" s="67"/>
      <c r="HF50" s="67"/>
      <c r="HG50" s="67"/>
      <c r="HH50" s="67"/>
      <c r="HI50" s="67"/>
      <c r="HJ50" s="67"/>
      <c r="HK50" s="67"/>
      <c r="HL50" s="67"/>
      <c r="HM50" s="67"/>
      <c r="HN50" s="67"/>
      <c r="HO50" s="67"/>
      <c r="HP50" s="67"/>
      <c r="HQ50" s="67"/>
      <c r="HR50" s="67"/>
      <c r="HS50" s="67"/>
      <c r="HT50" s="67"/>
      <c r="HU50" s="67"/>
      <c r="HV50" s="67"/>
      <c r="HW50" s="67"/>
      <c r="HX50" s="67"/>
      <c r="HY50" s="67"/>
    </row>
    <row r="51" spans="1:233" s="103" customFormat="1" x14ac:dyDescent="0.2">
      <c r="A51" s="91"/>
      <c r="B51"/>
      <c r="C51" s="253" t="s">
        <v>198</v>
      </c>
      <c r="D51" s="254">
        <v>104790</v>
      </c>
      <c r="E51" s="234" t="s">
        <v>166</v>
      </c>
      <c r="F51" s="235" t="s">
        <v>25</v>
      </c>
      <c r="G51" s="255">
        <v>2.0880999999999998</v>
      </c>
      <c r="H51" s="237">
        <f t="shared" si="10"/>
        <v>114.34</v>
      </c>
      <c r="I51" s="236">
        <f>ROUND(H51*(N($J$5+1)),2)</f>
        <v>142.03</v>
      </c>
      <c r="J51" s="241">
        <f t="shared" si="9"/>
        <v>296.57</v>
      </c>
      <c r="K51" s="151"/>
      <c r="L51" s="162" t="s">
        <v>132</v>
      </c>
      <c r="M51" s="152"/>
      <c r="N51" s="100"/>
      <c r="O51" s="100"/>
      <c r="P51" s="65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  <c r="AN51" s="67"/>
      <c r="AO51" s="67"/>
      <c r="AP51" s="67"/>
      <c r="AQ51" s="67"/>
      <c r="AR51" s="67"/>
      <c r="AS51" s="67"/>
      <c r="AT51" s="67"/>
      <c r="AU51" s="67"/>
      <c r="AV51" s="67"/>
      <c r="AW51" s="67"/>
      <c r="AX51" s="67"/>
      <c r="AY51" s="67"/>
      <c r="AZ51" s="67"/>
      <c r="BA51" s="67"/>
      <c r="BB51" s="67"/>
      <c r="BC51" s="67"/>
      <c r="BD51" s="67"/>
      <c r="BE51" s="67"/>
      <c r="BF51" s="67"/>
      <c r="BG51" s="67"/>
      <c r="BH51" s="67"/>
      <c r="BI51" s="67"/>
      <c r="BJ51" s="67"/>
      <c r="BK51" s="67"/>
      <c r="BL51" s="67"/>
      <c r="BM51" s="67"/>
      <c r="BN51" s="67"/>
      <c r="BO51" s="67"/>
      <c r="BP51" s="67"/>
      <c r="BQ51" s="67"/>
      <c r="BR51" s="67"/>
      <c r="BS51" s="67"/>
      <c r="BT51" s="67"/>
      <c r="BU51" s="67"/>
      <c r="BV51" s="67"/>
      <c r="BW51" s="67"/>
      <c r="BX51" s="67"/>
      <c r="BY51" s="67"/>
      <c r="BZ51" s="67"/>
      <c r="CA51" s="67"/>
      <c r="CB51" s="67"/>
      <c r="CC51" s="67"/>
      <c r="CD51" s="67"/>
      <c r="CE51" s="67"/>
      <c r="CF51" s="67"/>
      <c r="CG51" s="67"/>
      <c r="CH51" s="67"/>
      <c r="CI51" s="67"/>
      <c r="CJ51" s="67"/>
      <c r="CK51" s="67"/>
      <c r="CL51" s="67"/>
      <c r="CM51" s="67"/>
      <c r="CN51" s="67"/>
      <c r="CO51" s="67"/>
      <c r="CP51" s="67"/>
      <c r="CQ51" s="67"/>
      <c r="CR51" s="67"/>
      <c r="CS51" s="67"/>
      <c r="CT51" s="67"/>
      <c r="CU51" s="67"/>
      <c r="CV51" s="67"/>
      <c r="CW51" s="67"/>
      <c r="CX51" s="67"/>
      <c r="CY51" s="67"/>
      <c r="CZ51" s="67"/>
      <c r="DA51" s="67"/>
      <c r="DB51" s="67"/>
      <c r="DC51" s="67"/>
      <c r="DD51" s="67"/>
      <c r="DE51" s="67"/>
      <c r="DF51" s="67"/>
      <c r="DG51" s="67"/>
      <c r="DH51" s="67"/>
      <c r="DI51" s="67"/>
      <c r="DJ51" s="67"/>
      <c r="DK51" s="67"/>
      <c r="DL51" s="67"/>
      <c r="DM51" s="67"/>
      <c r="DN51" s="67"/>
      <c r="DO51" s="67"/>
      <c r="DP51" s="67"/>
      <c r="DQ51" s="67"/>
      <c r="DR51" s="67"/>
      <c r="DS51" s="67"/>
      <c r="DT51" s="67"/>
      <c r="DU51" s="67"/>
      <c r="DV51" s="67"/>
      <c r="DW51" s="67"/>
      <c r="DX51" s="67"/>
      <c r="DY51" s="67"/>
      <c r="DZ51" s="67"/>
      <c r="EA51" s="67"/>
      <c r="EB51" s="67"/>
      <c r="EC51" s="67"/>
      <c r="ED51" s="67"/>
      <c r="EE51" s="67"/>
      <c r="EF51" s="67"/>
      <c r="EG51" s="67"/>
      <c r="EH51" s="67"/>
      <c r="EI51" s="67"/>
      <c r="EJ51" s="67"/>
      <c r="EK51" s="67"/>
      <c r="EL51" s="67"/>
      <c r="EM51" s="67"/>
      <c r="EN51" s="67"/>
      <c r="EO51" s="67"/>
      <c r="EP51" s="67"/>
      <c r="EQ51" s="67"/>
      <c r="ER51" s="67"/>
      <c r="ES51" s="67"/>
      <c r="ET51" s="67"/>
      <c r="EU51" s="67"/>
      <c r="EV51" s="67"/>
      <c r="EW51" s="67"/>
      <c r="EX51" s="67"/>
      <c r="EY51" s="67"/>
      <c r="EZ51" s="67"/>
      <c r="FA51" s="67"/>
      <c r="FB51" s="67"/>
      <c r="FC51" s="67"/>
      <c r="FD51" s="67"/>
      <c r="FE51" s="67"/>
      <c r="FF51" s="67"/>
      <c r="FG51" s="67"/>
      <c r="FH51" s="67"/>
      <c r="FI51" s="67"/>
      <c r="FJ51" s="67"/>
      <c r="FK51" s="67"/>
      <c r="FL51" s="67"/>
      <c r="FM51" s="67"/>
      <c r="FN51" s="67"/>
      <c r="FO51" s="67"/>
      <c r="FP51" s="67"/>
      <c r="FQ51" s="67"/>
      <c r="FR51" s="67"/>
      <c r="FS51" s="67"/>
      <c r="FT51" s="67"/>
      <c r="FU51" s="67"/>
      <c r="FV51" s="67"/>
      <c r="FW51" s="67"/>
      <c r="FX51" s="67"/>
      <c r="FY51" s="67"/>
      <c r="FZ51" s="67"/>
      <c r="GA51" s="67"/>
      <c r="GB51" s="67"/>
      <c r="GC51" s="67"/>
      <c r="GD51" s="67"/>
      <c r="GE51" s="67"/>
      <c r="GF51" s="67"/>
      <c r="GG51" s="67"/>
      <c r="GH51" s="67"/>
      <c r="GI51" s="67"/>
      <c r="GJ51" s="67"/>
      <c r="GK51" s="67"/>
      <c r="GL51" s="67"/>
      <c r="GM51" s="67"/>
      <c r="GN51" s="67"/>
      <c r="GO51" s="67"/>
      <c r="GP51" s="67"/>
      <c r="GQ51" s="67"/>
      <c r="GR51" s="67"/>
      <c r="GS51" s="67"/>
      <c r="GT51" s="67"/>
      <c r="GU51" s="67"/>
      <c r="GV51" s="67"/>
      <c r="GW51" s="67"/>
      <c r="GX51" s="67"/>
      <c r="GY51" s="67"/>
      <c r="GZ51" s="67"/>
      <c r="HA51" s="67"/>
      <c r="HB51" s="67"/>
      <c r="HC51" s="67"/>
      <c r="HD51" s="67"/>
      <c r="HE51" s="67"/>
      <c r="HF51" s="67"/>
      <c r="HG51" s="67"/>
      <c r="HH51" s="67"/>
      <c r="HI51" s="67"/>
      <c r="HJ51" s="67"/>
      <c r="HK51" s="67"/>
      <c r="HL51" s="67"/>
      <c r="HM51" s="67"/>
      <c r="HN51" s="67"/>
      <c r="HO51" s="67"/>
      <c r="HP51" s="67"/>
      <c r="HQ51" s="67"/>
      <c r="HR51" s="67"/>
      <c r="HS51" s="67"/>
      <c r="HT51" s="67"/>
      <c r="HU51" s="67"/>
      <c r="HV51" s="67"/>
      <c r="HW51" s="67"/>
      <c r="HX51" s="67"/>
      <c r="HY51" s="67"/>
    </row>
    <row r="52" spans="1:233" s="17" customFormat="1" ht="25.5" x14ac:dyDescent="0.2">
      <c r="A52" s="90"/>
      <c r="B52"/>
      <c r="C52" s="248" t="s">
        <v>181</v>
      </c>
      <c r="D52" s="249">
        <v>104790</v>
      </c>
      <c r="E52" s="250" t="s">
        <v>577</v>
      </c>
      <c r="F52" s="251"/>
      <c r="G52" s="252"/>
      <c r="H52" s="252"/>
      <c r="I52" s="252"/>
      <c r="J52" s="252">
        <f>ROUND(G52*I52,2)</f>
        <v>0</v>
      </c>
      <c r="K52" s="178"/>
      <c r="L52" s="164"/>
      <c r="M52" s="153"/>
      <c r="N52" s="139"/>
      <c r="O52" s="100"/>
      <c r="R52" s="18"/>
    </row>
    <row r="53" spans="1:233" s="103" customFormat="1" x14ac:dyDescent="0.2">
      <c r="A53" s="91"/>
      <c r="B53"/>
      <c r="C53" s="253" t="s">
        <v>189</v>
      </c>
      <c r="D53" s="254">
        <v>104790</v>
      </c>
      <c r="E53" s="234" t="s">
        <v>162</v>
      </c>
      <c r="F53" s="235" t="s">
        <v>25</v>
      </c>
      <c r="G53" s="255">
        <v>6.4809000000000001</v>
      </c>
      <c r="H53" s="237">
        <f t="shared" ref="H53:H54" si="11">L53-L53*J$7</f>
        <v>114.34</v>
      </c>
      <c r="I53" s="236">
        <f>ROUND(H53*(N($J$5+1)),2)</f>
        <v>142.03</v>
      </c>
      <c r="J53" s="241">
        <f>ROUND(G53*I53,2)</f>
        <v>920.48</v>
      </c>
      <c r="K53" s="151"/>
      <c r="L53" s="162" t="s">
        <v>132</v>
      </c>
      <c r="M53" s="152"/>
      <c r="N53" s="100"/>
      <c r="O53" s="100"/>
      <c r="P53" s="65"/>
      <c r="Q53" s="67"/>
      <c r="R53" s="67"/>
      <c r="S53" s="67"/>
      <c r="T53" s="67"/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  <c r="AN53" s="67"/>
      <c r="AO53" s="67"/>
      <c r="AP53" s="67"/>
      <c r="AQ53" s="67"/>
      <c r="AR53" s="67"/>
      <c r="AS53" s="67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7"/>
      <c r="BE53" s="67"/>
      <c r="BF53" s="67"/>
      <c r="BG53" s="67"/>
      <c r="BH53" s="67"/>
      <c r="BI53" s="67"/>
      <c r="BJ53" s="67"/>
      <c r="BK53" s="67"/>
      <c r="BL53" s="67"/>
      <c r="BM53" s="67"/>
      <c r="BN53" s="67"/>
      <c r="BO53" s="67"/>
      <c r="BP53" s="67"/>
      <c r="BQ53" s="67"/>
      <c r="BR53" s="67"/>
      <c r="BS53" s="67"/>
      <c r="BT53" s="67"/>
      <c r="BU53" s="67"/>
      <c r="BV53" s="67"/>
      <c r="BW53" s="67"/>
      <c r="BX53" s="67"/>
      <c r="BY53" s="67"/>
      <c r="BZ53" s="67"/>
      <c r="CA53" s="67"/>
      <c r="CB53" s="67"/>
      <c r="CC53" s="67"/>
      <c r="CD53" s="67"/>
      <c r="CE53" s="67"/>
      <c r="CF53" s="67"/>
      <c r="CG53" s="67"/>
      <c r="CH53" s="67"/>
      <c r="CI53" s="67"/>
      <c r="CJ53" s="67"/>
      <c r="CK53" s="67"/>
      <c r="CL53" s="67"/>
      <c r="CM53" s="67"/>
      <c r="CN53" s="67"/>
      <c r="CO53" s="67"/>
      <c r="CP53" s="67"/>
      <c r="CQ53" s="67"/>
      <c r="CR53" s="67"/>
      <c r="CS53" s="67"/>
      <c r="CT53" s="67"/>
      <c r="CU53" s="67"/>
      <c r="CV53" s="67"/>
      <c r="CW53" s="67"/>
      <c r="CX53" s="67"/>
      <c r="CY53" s="67"/>
      <c r="CZ53" s="67"/>
      <c r="DA53" s="67"/>
      <c r="DB53" s="67"/>
      <c r="DC53" s="67"/>
      <c r="DD53" s="67"/>
      <c r="DE53" s="67"/>
      <c r="DF53" s="67"/>
      <c r="DG53" s="67"/>
      <c r="DH53" s="67"/>
      <c r="DI53" s="67"/>
      <c r="DJ53" s="67"/>
      <c r="DK53" s="67"/>
      <c r="DL53" s="67"/>
      <c r="DM53" s="67"/>
      <c r="DN53" s="67"/>
      <c r="DO53" s="67"/>
      <c r="DP53" s="67"/>
      <c r="DQ53" s="67"/>
      <c r="DR53" s="67"/>
      <c r="DS53" s="67"/>
      <c r="DT53" s="67"/>
      <c r="DU53" s="67"/>
      <c r="DV53" s="67"/>
      <c r="DW53" s="67"/>
      <c r="DX53" s="67"/>
      <c r="DY53" s="67"/>
      <c r="DZ53" s="67"/>
      <c r="EA53" s="67"/>
      <c r="EB53" s="67"/>
      <c r="EC53" s="67"/>
      <c r="ED53" s="67"/>
      <c r="EE53" s="67"/>
      <c r="EF53" s="67"/>
      <c r="EG53" s="67"/>
      <c r="EH53" s="67"/>
      <c r="EI53" s="67"/>
      <c r="EJ53" s="67"/>
      <c r="EK53" s="67"/>
      <c r="EL53" s="67"/>
      <c r="EM53" s="67"/>
      <c r="EN53" s="67"/>
      <c r="EO53" s="67"/>
      <c r="EP53" s="67"/>
      <c r="EQ53" s="67"/>
      <c r="ER53" s="67"/>
      <c r="ES53" s="67"/>
      <c r="ET53" s="67"/>
      <c r="EU53" s="67"/>
      <c r="EV53" s="67"/>
      <c r="EW53" s="67"/>
      <c r="EX53" s="67"/>
      <c r="EY53" s="67"/>
      <c r="EZ53" s="67"/>
      <c r="FA53" s="67"/>
      <c r="FB53" s="67"/>
      <c r="FC53" s="67"/>
      <c r="FD53" s="67"/>
      <c r="FE53" s="67"/>
      <c r="FF53" s="67"/>
      <c r="FG53" s="67"/>
      <c r="FH53" s="67"/>
      <c r="FI53" s="67"/>
      <c r="FJ53" s="67"/>
      <c r="FK53" s="67"/>
      <c r="FL53" s="67"/>
      <c r="FM53" s="67"/>
      <c r="FN53" s="67"/>
      <c r="FO53" s="67"/>
      <c r="FP53" s="67"/>
      <c r="FQ53" s="67"/>
      <c r="FR53" s="67"/>
      <c r="FS53" s="67"/>
      <c r="FT53" s="67"/>
      <c r="FU53" s="67"/>
      <c r="FV53" s="67"/>
      <c r="FW53" s="67"/>
      <c r="FX53" s="67"/>
      <c r="FY53" s="67"/>
      <c r="FZ53" s="67"/>
      <c r="GA53" s="67"/>
      <c r="GB53" s="67"/>
      <c r="GC53" s="67"/>
      <c r="GD53" s="67"/>
      <c r="GE53" s="67"/>
      <c r="GF53" s="67"/>
      <c r="GG53" s="67"/>
      <c r="GH53" s="67"/>
      <c r="GI53" s="67"/>
      <c r="GJ53" s="67"/>
      <c r="GK53" s="67"/>
      <c r="GL53" s="67"/>
      <c r="GM53" s="67"/>
      <c r="GN53" s="67"/>
      <c r="GO53" s="67"/>
      <c r="GP53" s="67"/>
      <c r="GQ53" s="67"/>
      <c r="GR53" s="67"/>
      <c r="GS53" s="67"/>
      <c r="GT53" s="67"/>
      <c r="GU53" s="67"/>
      <c r="GV53" s="67"/>
      <c r="GW53" s="67"/>
      <c r="GX53" s="67"/>
      <c r="GY53" s="67"/>
      <c r="GZ53" s="67"/>
      <c r="HA53" s="67"/>
      <c r="HB53" s="67"/>
      <c r="HC53" s="67"/>
      <c r="HD53" s="67"/>
      <c r="HE53" s="67"/>
      <c r="HF53" s="67"/>
      <c r="HG53" s="67"/>
      <c r="HH53" s="67"/>
      <c r="HI53" s="67"/>
      <c r="HJ53" s="67"/>
      <c r="HK53" s="67"/>
      <c r="HL53" s="67"/>
      <c r="HM53" s="67"/>
      <c r="HN53" s="67"/>
      <c r="HO53" s="67"/>
      <c r="HP53" s="67"/>
      <c r="HQ53" s="67"/>
      <c r="HR53" s="67"/>
      <c r="HS53" s="67"/>
      <c r="HT53" s="67"/>
      <c r="HU53" s="67"/>
      <c r="HV53" s="67"/>
      <c r="HW53" s="67"/>
      <c r="HX53" s="67"/>
      <c r="HY53" s="67"/>
    </row>
    <row r="54" spans="1:233" s="103" customFormat="1" x14ac:dyDescent="0.2">
      <c r="A54" s="91"/>
      <c r="B54"/>
      <c r="C54" s="253" t="s">
        <v>199</v>
      </c>
      <c r="D54" s="254">
        <v>104790</v>
      </c>
      <c r="E54" s="234" t="s">
        <v>166</v>
      </c>
      <c r="F54" s="235" t="s">
        <v>25</v>
      </c>
      <c r="G54" s="255">
        <v>69.186599999999999</v>
      </c>
      <c r="H54" s="237">
        <f t="shared" si="11"/>
        <v>114.34</v>
      </c>
      <c r="I54" s="236">
        <f>ROUND(H54*(N($J$5+1)),2)</f>
        <v>142.03</v>
      </c>
      <c r="J54" s="241">
        <f>ROUND(G54*I54,2)</f>
        <v>9826.57</v>
      </c>
      <c r="K54" s="151"/>
      <c r="L54" s="162" t="s">
        <v>132</v>
      </c>
      <c r="M54" s="152"/>
      <c r="N54" s="100"/>
      <c r="O54" s="100"/>
      <c r="P54" s="65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  <c r="AN54" s="67"/>
      <c r="AO54" s="67"/>
      <c r="AP54" s="67"/>
      <c r="AQ54" s="67"/>
      <c r="AR54" s="67"/>
      <c r="AS54" s="67"/>
      <c r="AT54" s="67"/>
      <c r="AU54" s="67"/>
      <c r="AV54" s="67"/>
      <c r="AW54" s="67"/>
      <c r="AX54" s="67"/>
      <c r="AY54" s="67"/>
      <c r="AZ54" s="67"/>
      <c r="BA54" s="67"/>
      <c r="BB54" s="67"/>
      <c r="BC54" s="67"/>
      <c r="BD54" s="67"/>
      <c r="BE54" s="67"/>
      <c r="BF54" s="67"/>
      <c r="BG54" s="67"/>
      <c r="BH54" s="67"/>
      <c r="BI54" s="67"/>
      <c r="BJ54" s="67"/>
      <c r="BK54" s="67"/>
      <c r="BL54" s="67"/>
      <c r="BM54" s="67"/>
      <c r="BN54" s="67"/>
      <c r="BO54" s="67"/>
      <c r="BP54" s="67"/>
      <c r="BQ54" s="67"/>
      <c r="BR54" s="67"/>
      <c r="BS54" s="67"/>
      <c r="BT54" s="67"/>
      <c r="BU54" s="67"/>
      <c r="BV54" s="67"/>
      <c r="BW54" s="67"/>
      <c r="BX54" s="67"/>
      <c r="BY54" s="67"/>
      <c r="BZ54" s="67"/>
      <c r="CA54" s="67"/>
      <c r="CB54" s="67"/>
      <c r="CC54" s="67"/>
      <c r="CD54" s="67"/>
      <c r="CE54" s="67"/>
      <c r="CF54" s="67"/>
      <c r="CG54" s="67"/>
      <c r="CH54" s="67"/>
      <c r="CI54" s="67"/>
      <c r="CJ54" s="67"/>
      <c r="CK54" s="67"/>
      <c r="CL54" s="67"/>
      <c r="CM54" s="67"/>
      <c r="CN54" s="67"/>
      <c r="CO54" s="67"/>
      <c r="CP54" s="67"/>
      <c r="CQ54" s="67"/>
      <c r="CR54" s="67"/>
      <c r="CS54" s="67"/>
      <c r="CT54" s="67"/>
      <c r="CU54" s="67"/>
      <c r="CV54" s="67"/>
      <c r="CW54" s="67"/>
      <c r="CX54" s="67"/>
      <c r="CY54" s="67"/>
      <c r="CZ54" s="67"/>
      <c r="DA54" s="67"/>
      <c r="DB54" s="67"/>
      <c r="DC54" s="67"/>
      <c r="DD54" s="67"/>
      <c r="DE54" s="67"/>
      <c r="DF54" s="67"/>
      <c r="DG54" s="67"/>
      <c r="DH54" s="67"/>
      <c r="DI54" s="67"/>
      <c r="DJ54" s="67"/>
      <c r="DK54" s="67"/>
      <c r="DL54" s="67"/>
      <c r="DM54" s="67"/>
      <c r="DN54" s="67"/>
      <c r="DO54" s="67"/>
      <c r="DP54" s="67"/>
      <c r="DQ54" s="67"/>
      <c r="DR54" s="67"/>
      <c r="DS54" s="67"/>
      <c r="DT54" s="67"/>
      <c r="DU54" s="67"/>
      <c r="DV54" s="67"/>
      <c r="DW54" s="67"/>
      <c r="DX54" s="67"/>
      <c r="DY54" s="67"/>
      <c r="DZ54" s="67"/>
      <c r="EA54" s="67"/>
      <c r="EB54" s="67"/>
      <c r="EC54" s="67"/>
      <c r="ED54" s="67"/>
      <c r="EE54" s="67"/>
      <c r="EF54" s="67"/>
      <c r="EG54" s="67"/>
      <c r="EH54" s="67"/>
      <c r="EI54" s="67"/>
      <c r="EJ54" s="67"/>
      <c r="EK54" s="67"/>
      <c r="EL54" s="67"/>
      <c r="EM54" s="67"/>
      <c r="EN54" s="67"/>
      <c r="EO54" s="67"/>
      <c r="EP54" s="67"/>
      <c r="EQ54" s="67"/>
      <c r="ER54" s="67"/>
      <c r="ES54" s="67"/>
      <c r="ET54" s="67"/>
      <c r="EU54" s="67"/>
      <c r="EV54" s="67"/>
      <c r="EW54" s="67"/>
      <c r="EX54" s="67"/>
      <c r="EY54" s="67"/>
      <c r="EZ54" s="67"/>
      <c r="FA54" s="67"/>
      <c r="FB54" s="67"/>
      <c r="FC54" s="67"/>
      <c r="FD54" s="67"/>
      <c r="FE54" s="67"/>
      <c r="FF54" s="67"/>
      <c r="FG54" s="67"/>
      <c r="FH54" s="67"/>
      <c r="FI54" s="67"/>
      <c r="FJ54" s="67"/>
      <c r="FK54" s="67"/>
      <c r="FL54" s="67"/>
      <c r="FM54" s="67"/>
      <c r="FN54" s="67"/>
      <c r="FO54" s="67"/>
      <c r="FP54" s="67"/>
      <c r="FQ54" s="67"/>
      <c r="FR54" s="67"/>
      <c r="FS54" s="67"/>
      <c r="FT54" s="67"/>
      <c r="FU54" s="67"/>
      <c r="FV54" s="67"/>
      <c r="FW54" s="67"/>
      <c r="FX54" s="67"/>
      <c r="FY54" s="67"/>
      <c r="FZ54" s="67"/>
      <c r="GA54" s="67"/>
      <c r="GB54" s="67"/>
      <c r="GC54" s="67"/>
      <c r="GD54" s="67"/>
      <c r="GE54" s="67"/>
      <c r="GF54" s="67"/>
      <c r="GG54" s="67"/>
      <c r="GH54" s="67"/>
      <c r="GI54" s="67"/>
      <c r="GJ54" s="67"/>
      <c r="GK54" s="67"/>
      <c r="GL54" s="67"/>
      <c r="GM54" s="67"/>
      <c r="GN54" s="67"/>
      <c r="GO54" s="67"/>
      <c r="GP54" s="67"/>
      <c r="GQ54" s="67"/>
      <c r="GR54" s="67"/>
      <c r="GS54" s="67"/>
      <c r="GT54" s="67"/>
      <c r="GU54" s="67"/>
      <c r="GV54" s="67"/>
      <c r="GW54" s="67"/>
      <c r="GX54" s="67"/>
      <c r="GY54" s="67"/>
      <c r="GZ54" s="67"/>
      <c r="HA54" s="67"/>
      <c r="HB54" s="67"/>
      <c r="HC54" s="67"/>
      <c r="HD54" s="67"/>
      <c r="HE54" s="67"/>
      <c r="HF54" s="67"/>
      <c r="HG54" s="67"/>
      <c r="HH54" s="67"/>
      <c r="HI54" s="67"/>
      <c r="HJ54" s="67"/>
      <c r="HK54" s="67"/>
      <c r="HL54" s="67"/>
      <c r="HM54" s="67"/>
      <c r="HN54" s="67"/>
      <c r="HO54" s="67"/>
      <c r="HP54" s="67"/>
      <c r="HQ54" s="67"/>
      <c r="HR54" s="67"/>
      <c r="HS54" s="67"/>
      <c r="HT54" s="67"/>
      <c r="HU54" s="67"/>
      <c r="HV54" s="67"/>
      <c r="HW54" s="67"/>
      <c r="HX54" s="67"/>
      <c r="HY54" s="67"/>
    </row>
    <row r="55" spans="1:233" s="17" customFormat="1" ht="25.5" x14ac:dyDescent="0.2">
      <c r="A55" s="90"/>
      <c r="B55"/>
      <c r="C55" s="248" t="s">
        <v>186</v>
      </c>
      <c r="D55" s="249">
        <v>104790</v>
      </c>
      <c r="E55" s="250" t="s">
        <v>578</v>
      </c>
      <c r="F55" s="251"/>
      <c r="G55" s="252"/>
      <c r="H55" s="252"/>
      <c r="I55" s="252"/>
      <c r="J55" s="252">
        <f t="shared" si="9"/>
        <v>0</v>
      </c>
      <c r="K55" s="178"/>
      <c r="L55" s="164"/>
      <c r="M55" s="153"/>
      <c r="N55" s="139"/>
      <c r="O55" s="100"/>
      <c r="R55" s="18"/>
    </row>
    <row r="56" spans="1:233" s="103" customFormat="1" x14ac:dyDescent="0.2">
      <c r="A56" s="91"/>
      <c r="B56"/>
      <c r="C56" s="253" t="s">
        <v>190</v>
      </c>
      <c r="D56" s="254">
        <v>104790</v>
      </c>
      <c r="E56" s="234" t="s">
        <v>166</v>
      </c>
      <c r="F56" s="235" t="s">
        <v>25</v>
      </c>
      <c r="G56" s="255">
        <v>7.3644000000000007</v>
      </c>
      <c r="H56" s="237">
        <f>L56-L56*J$7</f>
        <v>114.34</v>
      </c>
      <c r="I56" s="236">
        <f>ROUND(H56*(N($J$5+1)),2)</f>
        <v>142.03</v>
      </c>
      <c r="J56" s="241">
        <f t="shared" si="9"/>
        <v>1045.97</v>
      </c>
      <c r="K56" s="151"/>
      <c r="L56" s="162" t="s">
        <v>132</v>
      </c>
      <c r="M56" s="152"/>
      <c r="N56" s="100"/>
      <c r="O56" s="100"/>
      <c r="P56" s="65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  <c r="AN56" s="67"/>
      <c r="AO56" s="67"/>
      <c r="AP56" s="67"/>
      <c r="AQ56" s="67"/>
      <c r="AR56" s="67"/>
      <c r="AS56" s="67"/>
      <c r="AT56" s="67"/>
      <c r="AU56" s="67"/>
      <c r="AV56" s="67"/>
      <c r="AW56" s="67"/>
      <c r="AX56" s="67"/>
      <c r="AY56" s="67"/>
      <c r="AZ56" s="67"/>
      <c r="BA56" s="67"/>
      <c r="BB56" s="67"/>
      <c r="BC56" s="67"/>
      <c r="BD56" s="67"/>
      <c r="BE56" s="67"/>
      <c r="BF56" s="67"/>
      <c r="BG56" s="67"/>
      <c r="BH56" s="67"/>
      <c r="BI56" s="67"/>
      <c r="BJ56" s="67"/>
      <c r="BK56" s="67"/>
      <c r="BL56" s="67"/>
      <c r="BM56" s="67"/>
      <c r="BN56" s="67"/>
      <c r="BO56" s="67"/>
      <c r="BP56" s="67"/>
      <c r="BQ56" s="67"/>
      <c r="BR56" s="67"/>
      <c r="BS56" s="67"/>
      <c r="BT56" s="67"/>
      <c r="BU56" s="67"/>
      <c r="BV56" s="67"/>
      <c r="BW56" s="67"/>
      <c r="BX56" s="67"/>
      <c r="BY56" s="67"/>
      <c r="BZ56" s="67"/>
      <c r="CA56" s="67"/>
      <c r="CB56" s="67"/>
      <c r="CC56" s="67"/>
      <c r="CD56" s="67"/>
      <c r="CE56" s="67"/>
      <c r="CF56" s="67"/>
      <c r="CG56" s="67"/>
      <c r="CH56" s="67"/>
      <c r="CI56" s="67"/>
      <c r="CJ56" s="67"/>
      <c r="CK56" s="67"/>
      <c r="CL56" s="67"/>
      <c r="CM56" s="67"/>
      <c r="CN56" s="67"/>
      <c r="CO56" s="67"/>
      <c r="CP56" s="67"/>
      <c r="CQ56" s="67"/>
      <c r="CR56" s="67"/>
      <c r="CS56" s="67"/>
      <c r="CT56" s="67"/>
      <c r="CU56" s="67"/>
      <c r="CV56" s="67"/>
      <c r="CW56" s="67"/>
      <c r="CX56" s="67"/>
      <c r="CY56" s="67"/>
      <c r="CZ56" s="67"/>
      <c r="DA56" s="67"/>
      <c r="DB56" s="67"/>
      <c r="DC56" s="67"/>
      <c r="DD56" s="67"/>
      <c r="DE56" s="67"/>
      <c r="DF56" s="67"/>
      <c r="DG56" s="67"/>
      <c r="DH56" s="67"/>
      <c r="DI56" s="67"/>
      <c r="DJ56" s="67"/>
      <c r="DK56" s="67"/>
      <c r="DL56" s="67"/>
      <c r="DM56" s="67"/>
      <c r="DN56" s="67"/>
      <c r="DO56" s="67"/>
      <c r="DP56" s="67"/>
      <c r="DQ56" s="67"/>
      <c r="DR56" s="67"/>
      <c r="DS56" s="67"/>
      <c r="DT56" s="67"/>
      <c r="DU56" s="67"/>
      <c r="DV56" s="67"/>
      <c r="DW56" s="67"/>
      <c r="DX56" s="67"/>
      <c r="DY56" s="67"/>
      <c r="DZ56" s="67"/>
      <c r="EA56" s="67"/>
      <c r="EB56" s="67"/>
      <c r="EC56" s="67"/>
      <c r="ED56" s="67"/>
      <c r="EE56" s="67"/>
      <c r="EF56" s="67"/>
      <c r="EG56" s="67"/>
      <c r="EH56" s="67"/>
      <c r="EI56" s="67"/>
      <c r="EJ56" s="67"/>
      <c r="EK56" s="67"/>
      <c r="EL56" s="67"/>
      <c r="EM56" s="67"/>
      <c r="EN56" s="67"/>
      <c r="EO56" s="67"/>
      <c r="EP56" s="67"/>
      <c r="EQ56" s="67"/>
      <c r="ER56" s="67"/>
      <c r="ES56" s="67"/>
      <c r="ET56" s="67"/>
      <c r="EU56" s="67"/>
      <c r="EV56" s="67"/>
      <c r="EW56" s="67"/>
      <c r="EX56" s="67"/>
      <c r="EY56" s="67"/>
      <c r="EZ56" s="67"/>
      <c r="FA56" s="67"/>
      <c r="FB56" s="67"/>
      <c r="FC56" s="67"/>
      <c r="FD56" s="67"/>
      <c r="FE56" s="67"/>
      <c r="FF56" s="67"/>
      <c r="FG56" s="67"/>
      <c r="FH56" s="67"/>
      <c r="FI56" s="67"/>
      <c r="FJ56" s="67"/>
      <c r="FK56" s="67"/>
      <c r="FL56" s="67"/>
      <c r="FM56" s="67"/>
      <c r="FN56" s="67"/>
      <c r="FO56" s="67"/>
      <c r="FP56" s="67"/>
      <c r="FQ56" s="67"/>
      <c r="FR56" s="67"/>
      <c r="FS56" s="67"/>
      <c r="FT56" s="67"/>
      <c r="FU56" s="67"/>
      <c r="FV56" s="67"/>
      <c r="FW56" s="67"/>
      <c r="FX56" s="67"/>
      <c r="FY56" s="67"/>
      <c r="FZ56" s="67"/>
      <c r="GA56" s="67"/>
      <c r="GB56" s="67"/>
      <c r="GC56" s="67"/>
      <c r="GD56" s="67"/>
      <c r="GE56" s="67"/>
      <c r="GF56" s="67"/>
      <c r="GG56" s="67"/>
      <c r="GH56" s="67"/>
      <c r="GI56" s="67"/>
      <c r="GJ56" s="67"/>
      <c r="GK56" s="67"/>
      <c r="GL56" s="67"/>
      <c r="GM56" s="67"/>
      <c r="GN56" s="67"/>
      <c r="GO56" s="67"/>
      <c r="GP56" s="67"/>
      <c r="GQ56" s="67"/>
      <c r="GR56" s="67"/>
      <c r="GS56" s="67"/>
      <c r="GT56" s="67"/>
      <c r="GU56" s="67"/>
      <c r="GV56" s="67"/>
      <c r="GW56" s="67"/>
      <c r="GX56" s="67"/>
      <c r="GY56" s="67"/>
      <c r="GZ56" s="67"/>
      <c r="HA56" s="67"/>
      <c r="HB56" s="67"/>
      <c r="HC56" s="67"/>
      <c r="HD56" s="67"/>
      <c r="HE56" s="67"/>
      <c r="HF56" s="67"/>
      <c r="HG56" s="67"/>
      <c r="HH56" s="67"/>
      <c r="HI56" s="67"/>
      <c r="HJ56" s="67"/>
      <c r="HK56" s="67"/>
      <c r="HL56" s="67"/>
      <c r="HM56" s="67"/>
      <c r="HN56" s="67"/>
      <c r="HO56" s="67"/>
      <c r="HP56" s="67"/>
      <c r="HQ56" s="67"/>
      <c r="HR56" s="67"/>
      <c r="HS56" s="67"/>
      <c r="HT56" s="67"/>
      <c r="HU56" s="67"/>
      <c r="HV56" s="67"/>
      <c r="HW56" s="67"/>
      <c r="HX56" s="67"/>
      <c r="HY56" s="67"/>
    </row>
    <row r="57" spans="1:233" s="17" customFormat="1" ht="38.25" x14ac:dyDescent="0.2">
      <c r="A57" s="90"/>
      <c r="B57"/>
      <c r="C57" s="248" t="s">
        <v>191</v>
      </c>
      <c r="D57" s="249">
        <v>100982</v>
      </c>
      <c r="E57" s="250" t="s">
        <v>34</v>
      </c>
      <c r="F57" s="251"/>
      <c r="G57" s="252"/>
      <c r="H57" s="252"/>
      <c r="I57" s="252"/>
      <c r="J57" s="252">
        <f>ROUND(G57*I57,2)</f>
        <v>0</v>
      </c>
      <c r="K57" s="178"/>
      <c r="L57" s="164"/>
      <c r="M57" s="153"/>
      <c r="N57" s="139"/>
      <c r="O57" s="100"/>
      <c r="R57" s="18"/>
    </row>
    <row r="58" spans="1:233" s="103" customFormat="1" x14ac:dyDescent="0.2">
      <c r="A58" s="91"/>
      <c r="B58"/>
      <c r="C58" s="253" t="s">
        <v>200</v>
      </c>
      <c r="D58" s="254">
        <v>100982</v>
      </c>
      <c r="E58" s="234" t="s">
        <v>161</v>
      </c>
      <c r="F58" s="235" t="s">
        <v>25</v>
      </c>
      <c r="G58" s="255">
        <v>28.609472</v>
      </c>
      <c r="H58" s="237">
        <f t="shared" ref="H58:H64" si="12">L58-L58*J$7</f>
        <v>9.09</v>
      </c>
      <c r="I58" s="236">
        <f>ROUND(H58*(N($J$5+1)),2)</f>
        <v>11.29</v>
      </c>
      <c r="J58" s="241">
        <f t="shared" ref="J58:J64" si="13">ROUND(G58*I58,2)</f>
        <v>323</v>
      </c>
      <c r="K58" s="151"/>
      <c r="L58" s="162" t="s">
        <v>555</v>
      </c>
      <c r="M58" s="152"/>
      <c r="N58" s="100"/>
      <c r="O58" s="100"/>
      <c r="P58" s="65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  <c r="AN58" s="67"/>
      <c r="AO58" s="67"/>
      <c r="AP58" s="67"/>
      <c r="AQ58" s="67"/>
      <c r="AR58" s="67"/>
      <c r="AS58" s="67"/>
      <c r="AT58" s="67"/>
      <c r="AU58" s="67"/>
      <c r="AV58" s="67"/>
      <c r="AW58" s="67"/>
      <c r="AX58" s="67"/>
      <c r="AY58" s="67"/>
      <c r="AZ58" s="67"/>
      <c r="BA58" s="67"/>
      <c r="BB58" s="67"/>
      <c r="BC58" s="67"/>
      <c r="BD58" s="67"/>
      <c r="BE58" s="67"/>
      <c r="BF58" s="67"/>
      <c r="BG58" s="67"/>
      <c r="BH58" s="67"/>
      <c r="BI58" s="67"/>
      <c r="BJ58" s="67"/>
      <c r="BK58" s="67"/>
      <c r="BL58" s="67"/>
      <c r="BM58" s="67"/>
      <c r="BN58" s="67"/>
      <c r="BO58" s="67"/>
      <c r="BP58" s="67"/>
      <c r="BQ58" s="67"/>
      <c r="BR58" s="67"/>
      <c r="BS58" s="67"/>
      <c r="BT58" s="67"/>
      <c r="BU58" s="67"/>
      <c r="BV58" s="67"/>
      <c r="BW58" s="67"/>
      <c r="BX58" s="67"/>
      <c r="BY58" s="67"/>
      <c r="BZ58" s="67"/>
      <c r="CA58" s="67"/>
      <c r="CB58" s="67"/>
      <c r="CC58" s="67"/>
      <c r="CD58" s="67"/>
      <c r="CE58" s="67"/>
      <c r="CF58" s="67"/>
      <c r="CG58" s="67"/>
      <c r="CH58" s="67"/>
      <c r="CI58" s="67"/>
      <c r="CJ58" s="67"/>
      <c r="CK58" s="67"/>
      <c r="CL58" s="67"/>
      <c r="CM58" s="67"/>
      <c r="CN58" s="67"/>
      <c r="CO58" s="67"/>
      <c r="CP58" s="67"/>
      <c r="CQ58" s="67"/>
      <c r="CR58" s="67"/>
      <c r="CS58" s="67"/>
      <c r="CT58" s="67"/>
      <c r="CU58" s="67"/>
      <c r="CV58" s="67"/>
      <c r="CW58" s="67"/>
      <c r="CX58" s="67"/>
      <c r="CY58" s="67"/>
      <c r="CZ58" s="67"/>
      <c r="DA58" s="67"/>
      <c r="DB58" s="67"/>
      <c r="DC58" s="67"/>
      <c r="DD58" s="67"/>
      <c r="DE58" s="67"/>
      <c r="DF58" s="67"/>
      <c r="DG58" s="67"/>
      <c r="DH58" s="67"/>
      <c r="DI58" s="67"/>
      <c r="DJ58" s="67"/>
      <c r="DK58" s="67"/>
      <c r="DL58" s="67"/>
      <c r="DM58" s="67"/>
      <c r="DN58" s="67"/>
      <c r="DO58" s="67"/>
      <c r="DP58" s="67"/>
      <c r="DQ58" s="67"/>
      <c r="DR58" s="67"/>
      <c r="DS58" s="67"/>
      <c r="DT58" s="67"/>
      <c r="DU58" s="67"/>
      <c r="DV58" s="67"/>
      <c r="DW58" s="67"/>
      <c r="DX58" s="67"/>
      <c r="DY58" s="67"/>
      <c r="DZ58" s="67"/>
      <c r="EA58" s="67"/>
      <c r="EB58" s="67"/>
      <c r="EC58" s="67"/>
      <c r="ED58" s="67"/>
      <c r="EE58" s="67"/>
      <c r="EF58" s="67"/>
      <c r="EG58" s="67"/>
      <c r="EH58" s="67"/>
      <c r="EI58" s="67"/>
      <c r="EJ58" s="67"/>
      <c r="EK58" s="67"/>
      <c r="EL58" s="67"/>
      <c r="EM58" s="67"/>
      <c r="EN58" s="67"/>
      <c r="EO58" s="67"/>
      <c r="EP58" s="67"/>
      <c r="EQ58" s="67"/>
      <c r="ER58" s="67"/>
      <c r="ES58" s="67"/>
      <c r="ET58" s="67"/>
      <c r="EU58" s="67"/>
      <c r="EV58" s="67"/>
      <c r="EW58" s="67"/>
      <c r="EX58" s="67"/>
      <c r="EY58" s="67"/>
      <c r="EZ58" s="67"/>
      <c r="FA58" s="67"/>
      <c r="FB58" s="67"/>
      <c r="FC58" s="67"/>
      <c r="FD58" s="67"/>
      <c r="FE58" s="67"/>
      <c r="FF58" s="67"/>
      <c r="FG58" s="67"/>
      <c r="FH58" s="67"/>
      <c r="FI58" s="67"/>
      <c r="FJ58" s="67"/>
      <c r="FK58" s="67"/>
      <c r="FL58" s="67"/>
      <c r="FM58" s="67"/>
      <c r="FN58" s="67"/>
      <c r="FO58" s="67"/>
      <c r="FP58" s="67"/>
      <c r="FQ58" s="67"/>
      <c r="FR58" s="67"/>
      <c r="FS58" s="67"/>
      <c r="FT58" s="67"/>
      <c r="FU58" s="67"/>
      <c r="FV58" s="67"/>
      <c r="FW58" s="67"/>
      <c r="FX58" s="67"/>
      <c r="FY58" s="67"/>
      <c r="FZ58" s="67"/>
      <c r="GA58" s="67"/>
      <c r="GB58" s="67"/>
      <c r="GC58" s="67"/>
      <c r="GD58" s="67"/>
      <c r="GE58" s="67"/>
      <c r="GF58" s="67"/>
      <c r="GG58" s="67"/>
      <c r="GH58" s="67"/>
      <c r="GI58" s="67"/>
      <c r="GJ58" s="67"/>
      <c r="GK58" s="67"/>
      <c r="GL58" s="67"/>
      <c r="GM58" s="67"/>
      <c r="GN58" s="67"/>
      <c r="GO58" s="67"/>
      <c r="GP58" s="67"/>
      <c r="GQ58" s="67"/>
      <c r="GR58" s="67"/>
      <c r="GS58" s="67"/>
      <c r="GT58" s="67"/>
      <c r="GU58" s="67"/>
      <c r="GV58" s="67"/>
      <c r="GW58" s="67"/>
      <c r="GX58" s="67"/>
      <c r="GY58" s="67"/>
      <c r="GZ58" s="67"/>
      <c r="HA58" s="67"/>
      <c r="HB58" s="67"/>
      <c r="HC58" s="67"/>
      <c r="HD58" s="67"/>
      <c r="HE58" s="67"/>
      <c r="HF58" s="67"/>
      <c r="HG58" s="67"/>
      <c r="HH58" s="67"/>
      <c r="HI58" s="67"/>
      <c r="HJ58" s="67"/>
      <c r="HK58" s="67"/>
      <c r="HL58" s="67"/>
      <c r="HM58" s="67"/>
      <c r="HN58" s="67"/>
      <c r="HO58" s="67"/>
      <c r="HP58" s="67"/>
      <c r="HQ58" s="67"/>
      <c r="HR58" s="67"/>
      <c r="HS58" s="67"/>
      <c r="HT58" s="67"/>
      <c r="HU58" s="67"/>
      <c r="HV58" s="67"/>
      <c r="HW58" s="67"/>
      <c r="HX58" s="67"/>
      <c r="HY58" s="67"/>
    </row>
    <row r="59" spans="1:233" s="103" customFormat="1" x14ac:dyDescent="0.2">
      <c r="A59" s="91"/>
      <c r="B59"/>
      <c r="C59" s="253" t="s">
        <v>201</v>
      </c>
      <c r="D59" s="254">
        <v>100982</v>
      </c>
      <c r="E59" s="234" t="s">
        <v>162</v>
      </c>
      <c r="F59" s="235" t="s">
        <v>25</v>
      </c>
      <c r="G59" s="255">
        <v>56.930691999999993</v>
      </c>
      <c r="H59" s="237">
        <f t="shared" si="12"/>
        <v>9.09</v>
      </c>
      <c r="I59" s="236">
        <f>ROUND(H59*(N($J$5+1)),2)</f>
        <v>11.29</v>
      </c>
      <c r="J59" s="241">
        <f t="shared" si="13"/>
        <v>642.75</v>
      </c>
      <c r="K59" s="151"/>
      <c r="L59" s="162" t="s">
        <v>555</v>
      </c>
      <c r="M59" s="152"/>
      <c r="N59" s="100"/>
      <c r="O59" s="100"/>
      <c r="P59" s="65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  <c r="AN59" s="67"/>
      <c r="AO59" s="67"/>
      <c r="AP59" s="67"/>
      <c r="AQ59" s="67"/>
      <c r="AR59" s="67"/>
      <c r="AS59" s="67"/>
      <c r="AT59" s="67"/>
      <c r="AU59" s="67"/>
      <c r="AV59" s="67"/>
      <c r="AW59" s="67"/>
      <c r="AX59" s="67"/>
      <c r="AY59" s="67"/>
      <c r="AZ59" s="67"/>
      <c r="BA59" s="67"/>
      <c r="BB59" s="67"/>
      <c r="BC59" s="67"/>
      <c r="BD59" s="67"/>
      <c r="BE59" s="67"/>
      <c r="BF59" s="67"/>
      <c r="BG59" s="67"/>
      <c r="BH59" s="67"/>
      <c r="BI59" s="67"/>
      <c r="BJ59" s="67"/>
      <c r="BK59" s="67"/>
      <c r="BL59" s="67"/>
      <c r="BM59" s="67"/>
      <c r="BN59" s="67"/>
      <c r="BO59" s="67"/>
      <c r="BP59" s="67"/>
      <c r="BQ59" s="67"/>
      <c r="BR59" s="67"/>
      <c r="BS59" s="67"/>
      <c r="BT59" s="67"/>
      <c r="BU59" s="67"/>
      <c r="BV59" s="67"/>
      <c r="BW59" s="67"/>
      <c r="BX59" s="67"/>
      <c r="BY59" s="67"/>
      <c r="BZ59" s="67"/>
      <c r="CA59" s="67"/>
      <c r="CB59" s="67"/>
      <c r="CC59" s="67"/>
      <c r="CD59" s="67"/>
      <c r="CE59" s="67"/>
      <c r="CF59" s="67"/>
      <c r="CG59" s="67"/>
      <c r="CH59" s="67"/>
      <c r="CI59" s="67"/>
      <c r="CJ59" s="67"/>
      <c r="CK59" s="67"/>
      <c r="CL59" s="67"/>
      <c r="CM59" s="67"/>
      <c r="CN59" s="67"/>
      <c r="CO59" s="67"/>
      <c r="CP59" s="67"/>
      <c r="CQ59" s="67"/>
      <c r="CR59" s="67"/>
      <c r="CS59" s="67"/>
      <c r="CT59" s="67"/>
      <c r="CU59" s="67"/>
      <c r="CV59" s="67"/>
      <c r="CW59" s="67"/>
      <c r="CX59" s="67"/>
      <c r="CY59" s="67"/>
      <c r="CZ59" s="67"/>
      <c r="DA59" s="67"/>
      <c r="DB59" s="67"/>
      <c r="DC59" s="67"/>
      <c r="DD59" s="67"/>
      <c r="DE59" s="67"/>
      <c r="DF59" s="67"/>
      <c r="DG59" s="67"/>
      <c r="DH59" s="67"/>
      <c r="DI59" s="67"/>
      <c r="DJ59" s="67"/>
      <c r="DK59" s="67"/>
      <c r="DL59" s="67"/>
      <c r="DM59" s="67"/>
      <c r="DN59" s="67"/>
      <c r="DO59" s="67"/>
      <c r="DP59" s="67"/>
      <c r="DQ59" s="67"/>
      <c r="DR59" s="67"/>
      <c r="DS59" s="67"/>
      <c r="DT59" s="67"/>
      <c r="DU59" s="67"/>
      <c r="DV59" s="67"/>
      <c r="DW59" s="67"/>
      <c r="DX59" s="67"/>
      <c r="DY59" s="67"/>
      <c r="DZ59" s="67"/>
      <c r="EA59" s="67"/>
      <c r="EB59" s="67"/>
      <c r="EC59" s="67"/>
      <c r="ED59" s="67"/>
      <c r="EE59" s="67"/>
      <c r="EF59" s="67"/>
      <c r="EG59" s="67"/>
      <c r="EH59" s="67"/>
      <c r="EI59" s="67"/>
      <c r="EJ59" s="67"/>
      <c r="EK59" s="67"/>
      <c r="EL59" s="67"/>
      <c r="EM59" s="67"/>
      <c r="EN59" s="67"/>
      <c r="EO59" s="67"/>
      <c r="EP59" s="67"/>
      <c r="EQ59" s="67"/>
      <c r="ER59" s="67"/>
      <c r="ES59" s="67"/>
      <c r="ET59" s="67"/>
      <c r="EU59" s="67"/>
      <c r="EV59" s="67"/>
      <c r="EW59" s="67"/>
      <c r="EX59" s="67"/>
      <c r="EY59" s="67"/>
      <c r="EZ59" s="67"/>
      <c r="FA59" s="67"/>
      <c r="FB59" s="67"/>
      <c r="FC59" s="67"/>
      <c r="FD59" s="67"/>
      <c r="FE59" s="67"/>
      <c r="FF59" s="67"/>
      <c r="FG59" s="67"/>
      <c r="FH59" s="67"/>
      <c r="FI59" s="67"/>
      <c r="FJ59" s="67"/>
      <c r="FK59" s="67"/>
      <c r="FL59" s="67"/>
      <c r="FM59" s="67"/>
      <c r="FN59" s="67"/>
      <c r="FO59" s="67"/>
      <c r="FP59" s="67"/>
      <c r="FQ59" s="67"/>
      <c r="FR59" s="67"/>
      <c r="FS59" s="67"/>
      <c r="FT59" s="67"/>
      <c r="FU59" s="67"/>
      <c r="FV59" s="67"/>
      <c r="FW59" s="67"/>
      <c r="FX59" s="67"/>
      <c r="FY59" s="67"/>
      <c r="FZ59" s="67"/>
      <c r="GA59" s="67"/>
      <c r="GB59" s="67"/>
      <c r="GC59" s="67"/>
      <c r="GD59" s="67"/>
      <c r="GE59" s="67"/>
      <c r="GF59" s="67"/>
      <c r="GG59" s="67"/>
      <c r="GH59" s="67"/>
      <c r="GI59" s="67"/>
      <c r="GJ59" s="67"/>
      <c r="GK59" s="67"/>
      <c r="GL59" s="67"/>
      <c r="GM59" s="67"/>
      <c r="GN59" s="67"/>
      <c r="GO59" s="67"/>
      <c r="GP59" s="67"/>
      <c r="GQ59" s="67"/>
      <c r="GR59" s="67"/>
      <c r="GS59" s="67"/>
      <c r="GT59" s="67"/>
      <c r="GU59" s="67"/>
      <c r="GV59" s="67"/>
      <c r="GW59" s="67"/>
      <c r="GX59" s="67"/>
      <c r="GY59" s="67"/>
      <c r="GZ59" s="67"/>
      <c r="HA59" s="67"/>
      <c r="HB59" s="67"/>
      <c r="HC59" s="67"/>
      <c r="HD59" s="67"/>
      <c r="HE59" s="67"/>
      <c r="HF59" s="67"/>
      <c r="HG59" s="67"/>
      <c r="HH59" s="67"/>
      <c r="HI59" s="67"/>
      <c r="HJ59" s="67"/>
      <c r="HK59" s="67"/>
      <c r="HL59" s="67"/>
      <c r="HM59" s="67"/>
      <c r="HN59" s="67"/>
      <c r="HO59" s="67"/>
      <c r="HP59" s="67"/>
      <c r="HQ59" s="67"/>
      <c r="HR59" s="67"/>
      <c r="HS59" s="67"/>
      <c r="HT59" s="67"/>
      <c r="HU59" s="67"/>
      <c r="HV59" s="67"/>
      <c r="HW59" s="67"/>
      <c r="HX59" s="67"/>
      <c r="HY59" s="67"/>
    </row>
    <row r="60" spans="1:233" s="103" customFormat="1" x14ac:dyDescent="0.2">
      <c r="A60" s="91"/>
      <c r="B60"/>
      <c r="C60" s="253" t="s">
        <v>202</v>
      </c>
      <c r="D60" s="254">
        <v>100982</v>
      </c>
      <c r="E60" s="234" t="s">
        <v>163</v>
      </c>
      <c r="F60" s="235" t="s">
        <v>25</v>
      </c>
      <c r="G60" s="255">
        <v>66.70098852000001</v>
      </c>
      <c r="H60" s="237">
        <f t="shared" si="12"/>
        <v>9.09</v>
      </c>
      <c r="I60" s="236">
        <f>ROUND(H60*(N($J$5+1)),2)</f>
        <v>11.29</v>
      </c>
      <c r="J60" s="241">
        <f t="shared" si="13"/>
        <v>753.05</v>
      </c>
      <c r="K60" s="151"/>
      <c r="L60" s="162" t="s">
        <v>555</v>
      </c>
      <c r="M60" s="152"/>
      <c r="N60" s="100"/>
      <c r="O60" s="100"/>
      <c r="P60" s="65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  <c r="AN60" s="67"/>
      <c r="AO60" s="67"/>
      <c r="AP60" s="67"/>
      <c r="AQ60" s="67"/>
      <c r="AR60" s="67"/>
      <c r="AS60" s="67"/>
      <c r="AT60" s="67"/>
      <c r="AU60" s="67"/>
      <c r="AV60" s="67"/>
      <c r="AW60" s="67"/>
      <c r="AX60" s="67"/>
      <c r="AY60" s="67"/>
      <c r="AZ60" s="67"/>
      <c r="BA60" s="67"/>
      <c r="BB60" s="67"/>
      <c r="BC60" s="67"/>
      <c r="BD60" s="67"/>
      <c r="BE60" s="67"/>
      <c r="BF60" s="67"/>
      <c r="BG60" s="67"/>
      <c r="BH60" s="67"/>
      <c r="BI60" s="67"/>
      <c r="BJ60" s="67"/>
      <c r="BK60" s="67"/>
      <c r="BL60" s="67"/>
      <c r="BM60" s="67"/>
      <c r="BN60" s="67"/>
      <c r="BO60" s="67"/>
      <c r="BP60" s="67"/>
      <c r="BQ60" s="67"/>
      <c r="BR60" s="67"/>
      <c r="BS60" s="67"/>
      <c r="BT60" s="67"/>
      <c r="BU60" s="67"/>
      <c r="BV60" s="67"/>
      <c r="BW60" s="67"/>
      <c r="BX60" s="67"/>
      <c r="BY60" s="67"/>
      <c r="BZ60" s="67"/>
      <c r="CA60" s="67"/>
      <c r="CB60" s="67"/>
      <c r="CC60" s="67"/>
      <c r="CD60" s="67"/>
      <c r="CE60" s="67"/>
      <c r="CF60" s="67"/>
      <c r="CG60" s="67"/>
      <c r="CH60" s="67"/>
      <c r="CI60" s="67"/>
      <c r="CJ60" s="67"/>
      <c r="CK60" s="67"/>
      <c r="CL60" s="67"/>
      <c r="CM60" s="67"/>
      <c r="CN60" s="67"/>
      <c r="CO60" s="67"/>
      <c r="CP60" s="67"/>
      <c r="CQ60" s="67"/>
      <c r="CR60" s="67"/>
      <c r="CS60" s="67"/>
      <c r="CT60" s="67"/>
      <c r="CU60" s="67"/>
      <c r="CV60" s="67"/>
      <c r="CW60" s="67"/>
      <c r="CX60" s="67"/>
      <c r="CY60" s="67"/>
      <c r="CZ60" s="67"/>
      <c r="DA60" s="67"/>
      <c r="DB60" s="67"/>
      <c r="DC60" s="67"/>
      <c r="DD60" s="67"/>
      <c r="DE60" s="67"/>
      <c r="DF60" s="67"/>
      <c r="DG60" s="67"/>
      <c r="DH60" s="67"/>
      <c r="DI60" s="67"/>
      <c r="DJ60" s="67"/>
      <c r="DK60" s="67"/>
      <c r="DL60" s="67"/>
      <c r="DM60" s="67"/>
      <c r="DN60" s="67"/>
      <c r="DO60" s="67"/>
      <c r="DP60" s="67"/>
      <c r="DQ60" s="67"/>
      <c r="DR60" s="67"/>
      <c r="DS60" s="67"/>
      <c r="DT60" s="67"/>
      <c r="DU60" s="67"/>
      <c r="DV60" s="67"/>
      <c r="DW60" s="67"/>
      <c r="DX60" s="67"/>
      <c r="DY60" s="67"/>
      <c r="DZ60" s="67"/>
      <c r="EA60" s="67"/>
      <c r="EB60" s="67"/>
      <c r="EC60" s="67"/>
      <c r="ED60" s="67"/>
      <c r="EE60" s="67"/>
      <c r="EF60" s="67"/>
      <c r="EG60" s="67"/>
      <c r="EH60" s="67"/>
      <c r="EI60" s="67"/>
      <c r="EJ60" s="67"/>
      <c r="EK60" s="67"/>
      <c r="EL60" s="67"/>
      <c r="EM60" s="67"/>
      <c r="EN60" s="67"/>
      <c r="EO60" s="67"/>
      <c r="EP60" s="67"/>
      <c r="EQ60" s="67"/>
      <c r="ER60" s="67"/>
      <c r="ES60" s="67"/>
      <c r="ET60" s="67"/>
      <c r="EU60" s="67"/>
      <c r="EV60" s="67"/>
      <c r="EW60" s="67"/>
      <c r="EX60" s="67"/>
      <c r="EY60" s="67"/>
      <c r="EZ60" s="67"/>
      <c r="FA60" s="67"/>
      <c r="FB60" s="67"/>
      <c r="FC60" s="67"/>
      <c r="FD60" s="67"/>
      <c r="FE60" s="67"/>
      <c r="FF60" s="67"/>
      <c r="FG60" s="67"/>
      <c r="FH60" s="67"/>
      <c r="FI60" s="67"/>
      <c r="FJ60" s="67"/>
      <c r="FK60" s="67"/>
      <c r="FL60" s="67"/>
      <c r="FM60" s="67"/>
      <c r="FN60" s="67"/>
      <c r="FO60" s="67"/>
      <c r="FP60" s="67"/>
      <c r="FQ60" s="67"/>
      <c r="FR60" s="67"/>
      <c r="FS60" s="67"/>
      <c r="FT60" s="67"/>
      <c r="FU60" s="67"/>
      <c r="FV60" s="67"/>
      <c r="FW60" s="67"/>
      <c r="FX60" s="67"/>
      <c r="FY60" s="67"/>
      <c r="FZ60" s="67"/>
      <c r="GA60" s="67"/>
      <c r="GB60" s="67"/>
      <c r="GC60" s="67"/>
      <c r="GD60" s="67"/>
      <c r="GE60" s="67"/>
      <c r="GF60" s="67"/>
      <c r="GG60" s="67"/>
      <c r="GH60" s="67"/>
      <c r="GI60" s="67"/>
      <c r="GJ60" s="67"/>
      <c r="GK60" s="67"/>
      <c r="GL60" s="67"/>
      <c r="GM60" s="67"/>
      <c r="GN60" s="67"/>
      <c r="GO60" s="67"/>
      <c r="GP60" s="67"/>
      <c r="GQ60" s="67"/>
      <c r="GR60" s="67"/>
      <c r="GS60" s="67"/>
      <c r="GT60" s="67"/>
      <c r="GU60" s="67"/>
      <c r="GV60" s="67"/>
      <c r="GW60" s="67"/>
      <c r="GX60" s="67"/>
      <c r="GY60" s="67"/>
      <c r="GZ60" s="67"/>
      <c r="HA60" s="67"/>
      <c r="HB60" s="67"/>
      <c r="HC60" s="67"/>
      <c r="HD60" s="67"/>
      <c r="HE60" s="67"/>
      <c r="HF60" s="67"/>
      <c r="HG60" s="67"/>
      <c r="HH60" s="67"/>
      <c r="HI60" s="67"/>
      <c r="HJ60" s="67"/>
      <c r="HK60" s="67"/>
      <c r="HL60" s="67"/>
      <c r="HM60" s="67"/>
      <c r="HN60" s="67"/>
      <c r="HO60" s="67"/>
      <c r="HP60" s="67"/>
      <c r="HQ60" s="67"/>
      <c r="HR60" s="67"/>
      <c r="HS60" s="67"/>
      <c r="HT60" s="67"/>
      <c r="HU60" s="67"/>
      <c r="HV60" s="67"/>
      <c r="HW60" s="67"/>
      <c r="HX60" s="67"/>
      <c r="HY60" s="67"/>
    </row>
    <row r="61" spans="1:233" s="103" customFormat="1" x14ac:dyDescent="0.2">
      <c r="A61" s="91"/>
      <c r="B61"/>
      <c r="C61" s="253" t="s">
        <v>203</v>
      </c>
      <c r="D61" s="254">
        <v>100982</v>
      </c>
      <c r="E61" s="234" t="s">
        <v>164</v>
      </c>
      <c r="F61" s="235" t="s">
        <v>25</v>
      </c>
      <c r="G61" s="255">
        <v>60.870808799999999</v>
      </c>
      <c r="H61" s="237">
        <f t="shared" si="12"/>
        <v>9.09</v>
      </c>
      <c r="I61" s="236">
        <f>ROUND(H61*(N($J$5+1)),2)</f>
        <v>11.29</v>
      </c>
      <c r="J61" s="241">
        <f t="shared" si="13"/>
        <v>687.23</v>
      </c>
      <c r="K61" s="151"/>
      <c r="L61" s="162" t="s">
        <v>555</v>
      </c>
      <c r="M61" s="152"/>
      <c r="N61" s="100"/>
      <c r="O61" s="100"/>
      <c r="P61" s="65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  <c r="AN61" s="67"/>
      <c r="AO61" s="67"/>
      <c r="AP61" s="67"/>
      <c r="AQ61" s="67"/>
      <c r="AR61" s="67"/>
      <c r="AS61" s="67"/>
      <c r="AT61" s="67"/>
      <c r="AU61" s="67"/>
      <c r="AV61" s="67"/>
      <c r="AW61" s="67"/>
      <c r="AX61" s="67"/>
      <c r="AY61" s="67"/>
      <c r="AZ61" s="67"/>
      <c r="BA61" s="67"/>
      <c r="BB61" s="67"/>
      <c r="BC61" s="67"/>
      <c r="BD61" s="67"/>
      <c r="BE61" s="67"/>
      <c r="BF61" s="67"/>
      <c r="BG61" s="67"/>
      <c r="BH61" s="67"/>
      <c r="BI61" s="67"/>
      <c r="BJ61" s="67"/>
      <c r="BK61" s="67"/>
      <c r="BL61" s="67"/>
      <c r="BM61" s="67"/>
      <c r="BN61" s="67"/>
      <c r="BO61" s="67"/>
      <c r="BP61" s="67"/>
      <c r="BQ61" s="67"/>
      <c r="BR61" s="67"/>
      <c r="BS61" s="67"/>
      <c r="BT61" s="67"/>
      <c r="BU61" s="67"/>
      <c r="BV61" s="67"/>
      <c r="BW61" s="67"/>
      <c r="BX61" s="67"/>
      <c r="BY61" s="67"/>
      <c r="BZ61" s="67"/>
      <c r="CA61" s="67"/>
      <c r="CB61" s="67"/>
      <c r="CC61" s="67"/>
      <c r="CD61" s="67"/>
      <c r="CE61" s="67"/>
      <c r="CF61" s="67"/>
      <c r="CG61" s="67"/>
      <c r="CH61" s="67"/>
      <c r="CI61" s="67"/>
      <c r="CJ61" s="67"/>
      <c r="CK61" s="67"/>
      <c r="CL61" s="67"/>
      <c r="CM61" s="67"/>
      <c r="CN61" s="67"/>
      <c r="CO61" s="67"/>
      <c r="CP61" s="67"/>
      <c r="CQ61" s="67"/>
      <c r="CR61" s="67"/>
      <c r="CS61" s="67"/>
      <c r="CT61" s="67"/>
      <c r="CU61" s="67"/>
      <c r="CV61" s="67"/>
      <c r="CW61" s="67"/>
      <c r="CX61" s="67"/>
      <c r="CY61" s="67"/>
      <c r="CZ61" s="67"/>
      <c r="DA61" s="67"/>
      <c r="DB61" s="67"/>
      <c r="DC61" s="67"/>
      <c r="DD61" s="67"/>
      <c r="DE61" s="67"/>
      <c r="DF61" s="67"/>
      <c r="DG61" s="67"/>
      <c r="DH61" s="67"/>
      <c r="DI61" s="67"/>
      <c r="DJ61" s="67"/>
      <c r="DK61" s="67"/>
      <c r="DL61" s="67"/>
      <c r="DM61" s="67"/>
      <c r="DN61" s="67"/>
      <c r="DO61" s="67"/>
      <c r="DP61" s="67"/>
      <c r="DQ61" s="67"/>
      <c r="DR61" s="67"/>
      <c r="DS61" s="67"/>
      <c r="DT61" s="67"/>
      <c r="DU61" s="67"/>
      <c r="DV61" s="67"/>
      <c r="DW61" s="67"/>
      <c r="DX61" s="67"/>
      <c r="DY61" s="67"/>
      <c r="DZ61" s="67"/>
      <c r="EA61" s="67"/>
      <c r="EB61" s="67"/>
      <c r="EC61" s="67"/>
      <c r="ED61" s="67"/>
      <c r="EE61" s="67"/>
      <c r="EF61" s="67"/>
      <c r="EG61" s="67"/>
      <c r="EH61" s="67"/>
      <c r="EI61" s="67"/>
      <c r="EJ61" s="67"/>
      <c r="EK61" s="67"/>
      <c r="EL61" s="67"/>
      <c r="EM61" s="67"/>
      <c r="EN61" s="67"/>
      <c r="EO61" s="67"/>
      <c r="EP61" s="67"/>
      <c r="EQ61" s="67"/>
      <c r="ER61" s="67"/>
      <c r="ES61" s="67"/>
      <c r="ET61" s="67"/>
      <c r="EU61" s="67"/>
      <c r="EV61" s="67"/>
      <c r="EW61" s="67"/>
      <c r="EX61" s="67"/>
      <c r="EY61" s="67"/>
      <c r="EZ61" s="67"/>
      <c r="FA61" s="67"/>
      <c r="FB61" s="67"/>
      <c r="FC61" s="67"/>
      <c r="FD61" s="67"/>
      <c r="FE61" s="67"/>
      <c r="FF61" s="67"/>
      <c r="FG61" s="67"/>
      <c r="FH61" s="67"/>
      <c r="FI61" s="67"/>
      <c r="FJ61" s="67"/>
      <c r="FK61" s="67"/>
      <c r="FL61" s="67"/>
      <c r="FM61" s="67"/>
      <c r="FN61" s="67"/>
      <c r="FO61" s="67"/>
      <c r="FP61" s="67"/>
      <c r="FQ61" s="67"/>
      <c r="FR61" s="67"/>
      <c r="FS61" s="67"/>
      <c r="FT61" s="67"/>
      <c r="FU61" s="67"/>
      <c r="FV61" s="67"/>
      <c r="FW61" s="67"/>
      <c r="FX61" s="67"/>
      <c r="FY61" s="67"/>
      <c r="FZ61" s="67"/>
      <c r="GA61" s="67"/>
      <c r="GB61" s="67"/>
      <c r="GC61" s="67"/>
      <c r="GD61" s="67"/>
      <c r="GE61" s="67"/>
      <c r="GF61" s="67"/>
      <c r="GG61" s="67"/>
      <c r="GH61" s="67"/>
      <c r="GI61" s="67"/>
      <c r="GJ61" s="67"/>
      <c r="GK61" s="67"/>
      <c r="GL61" s="67"/>
      <c r="GM61" s="67"/>
      <c r="GN61" s="67"/>
      <c r="GO61" s="67"/>
      <c r="GP61" s="67"/>
      <c r="GQ61" s="67"/>
      <c r="GR61" s="67"/>
      <c r="GS61" s="67"/>
      <c r="GT61" s="67"/>
      <c r="GU61" s="67"/>
      <c r="GV61" s="67"/>
      <c r="GW61" s="67"/>
      <c r="GX61" s="67"/>
      <c r="GY61" s="67"/>
      <c r="GZ61" s="67"/>
      <c r="HA61" s="67"/>
      <c r="HB61" s="67"/>
      <c r="HC61" s="67"/>
      <c r="HD61" s="67"/>
      <c r="HE61" s="67"/>
      <c r="HF61" s="67"/>
      <c r="HG61" s="67"/>
      <c r="HH61" s="67"/>
      <c r="HI61" s="67"/>
      <c r="HJ61" s="67"/>
      <c r="HK61" s="67"/>
      <c r="HL61" s="67"/>
      <c r="HM61" s="67"/>
      <c r="HN61" s="67"/>
      <c r="HO61" s="67"/>
      <c r="HP61" s="67"/>
      <c r="HQ61" s="67"/>
      <c r="HR61" s="67"/>
      <c r="HS61" s="67"/>
      <c r="HT61" s="67"/>
      <c r="HU61" s="67"/>
      <c r="HV61" s="67"/>
      <c r="HW61" s="67"/>
      <c r="HX61" s="67"/>
      <c r="HY61" s="67"/>
    </row>
    <row r="62" spans="1:233" s="103" customFormat="1" x14ac:dyDescent="0.2">
      <c r="A62" s="91"/>
      <c r="B62"/>
      <c r="C62" s="253" t="s">
        <v>204</v>
      </c>
      <c r="D62" s="254">
        <v>100982</v>
      </c>
      <c r="E62" s="234" t="s">
        <v>165</v>
      </c>
      <c r="F62" s="235" t="s">
        <v>25</v>
      </c>
      <c r="G62" s="255">
        <v>48.367533408000007</v>
      </c>
      <c r="H62" s="237">
        <f t="shared" si="12"/>
        <v>9.09</v>
      </c>
      <c r="I62" s="236">
        <f>ROUND(H62*(N($J$5+1)),2)</f>
        <v>11.29</v>
      </c>
      <c r="J62" s="241">
        <f t="shared" si="13"/>
        <v>546.07000000000005</v>
      </c>
      <c r="K62" s="151"/>
      <c r="L62" s="162" t="s">
        <v>555</v>
      </c>
      <c r="M62" s="152"/>
      <c r="N62" s="100"/>
      <c r="O62" s="100"/>
      <c r="P62" s="65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  <c r="AN62" s="67"/>
      <c r="AO62" s="67"/>
      <c r="AP62" s="67"/>
      <c r="AQ62" s="67"/>
      <c r="AR62" s="67"/>
      <c r="AS62" s="67"/>
      <c r="AT62" s="67"/>
      <c r="AU62" s="67"/>
      <c r="AV62" s="67"/>
      <c r="AW62" s="67"/>
      <c r="AX62" s="67"/>
      <c r="AY62" s="67"/>
      <c r="AZ62" s="67"/>
      <c r="BA62" s="67"/>
      <c r="BB62" s="67"/>
      <c r="BC62" s="67"/>
      <c r="BD62" s="67"/>
      <c r="BE62" s="67"/>
      <c r="BF62" s="67"/>
      <c r="BG62" s="67"/>
      <c r="BH62" s="67"/>
      <c r="BI62" s="67"/>
      <c r="BJ62" s="67"/>
      <c r="BK62" s="67"/>
      <c r="BL62" s="67"/>
      <c r="BM62" s="67"/>
      <c r="BN62" s="67"/>
      <c r="BO62" s="67"/>
      <c r="BP62" s="67"/>
      <c r="BQ62" s="67"/>
      <c r="BR62" s="67"/>
      <c r="BS62" s="67"/>
      <c r="BT62" s="67"/>
      <c r="BU62" s="67"/>
      <c r="BV62" s="67"/>
      <c r="BW62" s="67"/>
      <c r="BX62" s="67"/>
      <c r="BY62" s="67"/>
      <c r="BZ62" s="67"/>
      <c r="CA62" s="67"/>
      <c r="CB62" s="67"/>
      <c r="CC62" s="67"/>
      <c r="CD62" s="67"/>
      <c r="CE62" s="67"/>
      <c r="CF62" s="67"/>
      <c r="CG62" s="67"/>
      <c r="CH62" s="67"/>
      <c r="CI62" s="67"/>
      <c r="CJ62" s="67"/>
      <c r="CK62" s="67"/>
      <c r="CL62" s="67"/>
      <c r="CM62" s="67"/>
      <c r="CN62" s="67"/>
      <c r="CO62" s="67"/>
      <c r="CP62" s="67"/>
      <c r="CQ62" s="67"/>
      <c r="CR62" s="67"/>
      <c r="CS62" s="67"/>
      <c r="CT62" s="67"/>
      <c r="CU62" s="67"/>
      <c r="CV62" s="67"/>
      <c r="CW62" s="67"/>
      <c r="CX62" s="67"/>
      <c r="CY62" s="67"/>
      <c r="CZ62" s="67"/>
      <c r="DA62" s="67"/>
      <c r="DB62" s="67"/>
      <c r="DC62" s="67"/>
      <c r="DD62" s="67"/>
      <c r="DE62" s="67"/>
      <c r="DF62" s="67"/>
      <c r="DG62" s="67"/>
      <c r="DH62" s="67"/>
      <c r="DI62" s="67"/>
      <c r="DJ62" s="67"/>
      <c r="DK62" s="67"/>
      <c r="DL62" s="67"/>
      <c r="DM62" s="67"/>
      <c r="DN62" s="67"/>
      <c r="DO62" s="67"/>
      <c r="DP62" s="67"/>
      <c r="DQ62" s="67"/>
      <c r="DR62" s="67"/>
      <c r="DS62" s="67"/>
      <c r="DT62" s="67"/>
      <c r="DU62" s="67"/>
      <c r="DV62" s="67"/>
      <c r="DW62" s="67"/>
      <c r="DX62" s="67"/>
      <c r="DY62" s="67"/>
      <c r="DZ62" s="67"/>
      <c r="EA62" s="67"/>
      <c r="EB62" s="67"/>
      <c r="EC62" s="67"/>
      <c r="ED62" s="67"/>
      <c r="EE62" s="67"/>
      <c r="EF62" s="67"/>
      <c r="EG62" s="67"/>
      <c r="EH62" s="67"/>
      <c r="EI62" s="67"/>
      <c r="EJ62" s="67"/>
      <c r="EK62" s="67"/>
      <c r="EL62" s="67"/>
      <c r="EM62" s="67"/>
      <c r="EN62" s="67"/>
      <c r="EO62" s="67"/>
      <c r="EP62" s="67"/>
      <c r="EQ62" s="67"/>
      <c r="ER62" s="67"/>
      <c r="ES62" s="67"/>
      <c r="ET62" s="67"/>
      <c r="EU62" s="67"/>
      <c r="EV62" s="67"/>
      <c r="EW62" s="67"/>
      <c r="EX62" s="67"/>
      <c r="EY62" s="67"/>
      <c r="EZ62" s="67"/>
      <c r="FA62" s="67"/>
      <c r="FB62" s="67"/>
      <c r="FC62" s="67"/>
      <c r="FD62" s="67"/>
      <c r="FE62" s="67"/>
      <c r="FF62" s="67"/>
      <c r="FG62" s="67"/>
      <c r="FH62" s="67"/>
      <c r="FI62" s="67"/>
      <c r="FJ62" s="67"/>
      <c r="FK62" s="67"/>
      <c r="FL62" s="67"/>
      <c r="FM62" s="67"/>
      <c r="FN62" s="67"/>
      <c r="FO62" s="67"/>
      <c r="FP62" s="67"/>
      <c r="FQ62" s="67"/>
      <c r="FR62" s="67"/>
      <c r="FS62" s="67"/>
      <c r="FT62" s="67"/>
      <c r="FU62" s="67"/>
      <c r="FV62" s="67"/>
      <c r="FW62" s="67"/>
      <c r="FX62" s="67"/>
      <c r="FY62" s="67"/>
      <c r="FZ62" s="67"/>
      <c r="GA62" s="67"/>
      <c r="GB62" s="67"/>
      <c r="GC62" s="67"/>
      <c r="GD62" s="67"/>
      <c r="GE62" s="67"/>
      <c r="GF62" s="67"/>
      <c r="GG62" s="67"/>
      <c r="GH62" s="67"/>
      <c r="GI62" s="67"/>
      <c r="GJ62" s="67"/>
      <c r="GK62" s="67"/>
      <c r="GL62" s="67"/>
      <c r="GM62" s="67"/>
      <c r="GN62" s="67"/>
      <c r="GO62" s="67"/>
      <c r="GP62" s="67"/>
      <c r="GQ62" s="67"/>
      <c r="GR62" s="67"/>
      <c r="GS62" s="67"/>
      <c r="GT62" s="67"/>
      <c r="GU62" s="67"/>
      <c r="GV62" s="67"/>
      <c r="GW62" s="67"/>
      <c r="GX62" s="67"/>
      <c r="GY62" s="67"/>
      <c r="GZ62" s="67"/>
      <c r="HA62" s="67"/>
      <c r="HB62" s="67"/>
      <c r="HC62" s="67"/>
      <c r="HD62" s="67"/>
      <c r="HE62" s="67"/>
      <c r="HF62" s="67"/>
      <c r="HG62" s="67"/>
      <c r="HH62" s="67"/>
      <c r="HI62" s="67"/>
      <c r="HJ62" s="67"/>
      <c r="HK62" s="67"/>
      <c r="HL62" s="67"/>
      <c r="HM62" s="67"/>
      <c r="HN62" s="67"/>
      <c r="HO62" s="67"/>
      <c r="HP62" s="67"/>
      <c r="HQ62" s="67"/>
      <c r="HR62" s="67"/>
      <c r="HS62" s="67"/>
      <c r="HT62" s="67"/>
      <c r="HU62" s="67"/>
      <c r="HV62" s="67"/>
      <c r="HW62" s="67"/>
      <c r="HX62" s="67"/>
      <c r="HY62" s="67"/>
    </row>
    <row r="63" spans="1:233" s="103" customFormat="1" x14ac:dyDescent="0.2">
      <c r="A63" s="91"/>
      <c r="B63"/>
      <c r="C63" s="253" t="s">
        <v>205</v>
      </c>
      <c r="D63" s="254">
        <v>100982</v>
      </c>
      <c r="E63" s="234" t="s">
        <v>166</v>
      </c>
      <c r="F63" s="235" t="s">
        <v>25</v>
      </c>
      <c r="G63" s="255">
        <v>66.998084720000008</v>
      </c>
      <c r="H63" s="237">
        <f t="shared" si="12"/>
        <v>9.09</v>
      </c>
      <c r="I63" s="236">
        <f>ROUND(H63*(N($J$5+1)),2)</f>
        <v>11.29</v>
      </c>
      <c r="J63" s="241">
        <f t="shared" si="13"/>
        <v>756.41</v>
      </c>
      <c r="K63" s="151"/>
      <c r="L63" s="162" t="s">
        <v>555</v>
      </c>
      <c r="M63" s="152"/>
      <c r="N63" s="100"/>
      <c r="O63" s="100"/>
      <c r="P63" s="65"/>
      <c r="Q63" s="67"/>
      <c r="R63" s="67"/>
      <c r="S63" s="67"/>
      <c r="T63" s="67"/>
      <c r="U63" s="67"/>
      <c r="V63" s="67"/>
      <c r="W63" s="67"/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  <c r="AN63" s="67"/>
      <c r="AO63" s="67"/>
      <c r="AP63" s="67"/>
      <c r="AQ63" s="67"/>
      <c r="AR63" s="67"/>
      <c r="AS63" s="67"/>
      <c r="AT63" s="67"/>
      <c r="AU63" s="67"/>
      <c r="AV63" s="67"/>
      <c r="AW63" s="67"/>
      <c r="AX63" s="67"/>
      <c r="AY63" s="67"/>
      <c r="AZ63" s="67"/>
      <c r="BA63" s="67"/>
      <c r="BB63" s="67"/>
      <c r="BC63" s="67"/>
      <c r="BD63" s="67"/>
      <c r="BE63" s="67"/>
      <c r="BF63" s="67"/>
      <c r="BG63" s="67"/>
      <c r="BH63" s="67"/>
      <c r="BI63" s="67"/>
      <c r="BJ63" s="67"/>
      <c r="BK63" s="67"/>
      <c r="BL63" s="67"/>
      <c r="BM63" s="67"/>
      <c r="BN63" s="67"/>
      <c r="BO63" s="67"/>
      <c r="BP63" s="67"/>
      <c r="BQ63" s="67"/>
      <c r="BR63" s="67"/>
      <c r="BS63" s="67"/>
      <c r="BT63" s="67"/>
      <c r="BU63" s="67"/>
      <c r="BV63" s="67"/>
      <c r="BW63" s="67"/>
      <c r="BX63" s="67"/>
      <c r="BY63" s="67"/>
      <c r="BZ63" s="67"/>
      <c r="CA63" s="67"/>
      <c r="CB63" s="67"/>
      <c r="CC63" s="67"/>
      <c r="CD63" s="67"/>
      <c r="CE63" s="67"/>
      <c r="CF63" s="67"/>
      <c r="CG63" s="67"/>
      <c r="CH63" s="67"/>
      <c r="CI63" s="67"/>
      <c r="CJ63" s="67"/>
      <c r="CK63" s="67"/>
      <c r="CL63" s="67"/>
      <c r="CM63" s="67"/>
      <c r="CN63" s="67"/>
      <c r="CO63" s="67"/>
      <c r="CP63" s="67"/>
      <c r="CQ63" s="67"/>
      <c r="CR63" s="67"/>
      <c r="CS63" s="67"/>
      <c r="CT63" s="67"/>
      <c r="CU63" s="67"/>
      <c r="CV63" s="67"/>
      <c r="CW63" s="67"/>
      <c r="CX63" s="67"/>
      <c r="CY63" s="67"/>
      <c r="CZ63" s="67"/>
      <c r="DA63" s="67"/>
      <c r="DB63" s="67"/>
      <c r="DC63" s="67"/>
      <c r="DD63" s="67"/>
      <c r="DE63" s="67"/>
      <c r="DF63" s="67"/>
      <c r="DG63" s="67"/>
      <c r="DH63" s="67"/>
      <c r="DI63" s="67"/>
      <c r="DJ63" s="67"/>
      <c r="DK63" s="67"/>
      <c r="DL63" s="67"/>
      <c r="DM63" s="67"/>
      <c r="DN63" s="67"/>
      <c r="DO63" s="67"/>
      <c r="DP63" s="67"/>
      <c r="DQ63" s="67"/>
      <c r="DR63" s="67"/>
      <c r="DS63" s="67"/>
      <c r="DT63" s="67"/>
      <c r="DU63" s="67"/>
      <c r="DV63" s="67"/>
      <c r="DW63" s="67"/>
      <c r="DX63" s="67"/>
      <c r="DY63" s="67"/>
      <c r="DZ63" s="67"/>
      <c r="EA63" s="67"/>
      <c r="EB63" s="67"/>
      <c r="EC63" s="67"/>
      <c r="ED63" s="67"/>
      <c r="EE63" s="67"/>
      <c r="EF63" s="67"/>
      <c r="EG63" s="67"/>
      <c r="EH63" s="67"/>
      <c r="EI63" s="67"/>
      <c r="EJ63" s="67"/>
      <c r="EK63" s="67"/>
      <c r="EL63" s="67"/>
      <c r="EM63" s="67"/>
      <c r="EN63" s="67"/>
      <c r="EO63" s="67"/>
      <c r="EP63" s="67"/>
      <c r="EQ63" s="67"/>
      <c r="ER63" s="67"/>
      <c r="ES63" s="67"/>
      <c r="ET63" s="67"/>
      <c r="EU63" s="67"/>
      <c r="EV63" s="67"/>
      <c r="EW63" s="67"/>
      <c r="EX63" s="67"/>
      <c r="EY63" s="67"/>
      <c r="EZ63" s="67"/>
      <c r="FA63" s="67"/>
      <c r="FB63" s="67"/>
      <c r="FC63" s="67"/>
      <c r="FD63" s="67"/>
      <c r="FE63" s="67"/>
      <c r="FF63" s="67"/>
      <c r="FG63" s="67"/>
      <c r="FH63" s="67"/>
      <c r="FI63" s="67"/>
      <c r="FJ63" s="67"/>
      <c r="FK63" s="67"/>
      <c r="FL63" s="67"/>
      <c r="FM63" s="67"/>
      <c r="FN63" s="67"/>
      <c r="FO63" s="67"/>
      <c r="FP63" s="67"/>
      <c r="FQ63" s="67"/>
      <c r="FR63" s="67"/>
      <c r="FS63" s="67"/>
      <c r="FT63" s="67"/>
      <c r="FU63" s="67"/>
      <c r="FV63" s="67"/>
      <c r="FW63" s="67"/>
      <c r="FX63" s="67"/>
      <c r="FY63" s="67"/>
      <c r="FZ63" s="67"/>
      <c r="GA63" s="67"/>
      <c r="GB63" s="67"/>
      <c r="GC63" s="67"/>
      <c r="GD63" s="67"/>
      <c r="GE63" s="67"/>
      <c r="GF63" s="67"/>
      <c r="GG63" s="67"/>
      <c r="GH63" s="67"/>
      <c r="GI63" s="67"/>
      <c r="GJ63" s="67"/>
      <c r="GK63" s="67"/>
      <c r="GL63" s="67"/>
      <c r="GM63" s="67"/>
      <c r="GN63" s="67"/>
      <c r="GO63" s="67"/>
      <c r="GP63" s="67"/>
      <c r="GQ63" s="67"/>
      <c r="GR63" s="67"/>
      <c r="GS63" s="67"/>
      <c r="GT63" s="67"/>
      <c r="GU63" s="67"/>
      <c r="GV63" s="67"/>
      <c r="GW63" s="67"/>
      <c r="GX63" s="67"/>
      <c r="GY63" s="67"/>
      <c r="GZ63" s="67"/>
      <c r="HA63" s="67"/>
      <c r="HB63" s="67"/>
      <c r="HC63" s="67"/>
      <c r="HD63" s="67"/>
      <c r="HE63" s="67"/>
      <c r="HF63" s="67"/>
      <c r="HG63" s="67"/>
      <c r="HH63" s="67"/>
      <c r="HI63" s="67"/>
      <c r="HJ63" s="67"/>
      <c r="HK63" s="67"/>
      <c r="HL63" s="67"/>
      <c r="HM63" s="67"/>
      <c r="HN63" s="67"/>
      <c r="HO63" s="67"/>
      <c r="HP63" s="67"/>
      <c r="HQ63" s="67"/>
      <c r="HR63" s="67"/>
      <c r="HS63" s="67"/>
      <c r="HT63" s="67"/>
      <c r="HU63" s="67"/>
      <c r="HV63" s="67"/>
      <c r="HW63" s="67"/>
      <c r="HX63" s="67"/>
      <c r="HY63" s="67"/>
    </row>
    <row r="64" spans="1:233" s="103" customFormat="1" x14ac:dyDescent="0.2">
      <c r="A64" s="91"/>
      <c r="B64"/>
      <c r="C64" s="253" t="s">
        <v>206</v>
      </c>
      <c r="D64" s="254">
        <v>100982</v>
      </c>
      <c r="E64" s="234" t="s">
        <v>177</v>
      </c>
      <c r="F64" s="235" t="s">
        <v>25</v>
      </c>
      <c r="G64" s="255">
        <v>56.006246163200004</v>
      </c>
      <c r="H64" s="237">
        <f t="shared" si="12"/>
        <v>9.09</v>
      </c>
      <c r="I64" s="236">
        <f>ROUND(H64*(N($J$5+1)),2)</f>
        <v>11.29</v>
      </c>
      <c r="J64" s="241">
        <f t="shared" si="13"/>
        <v>632.30999999999995</v>
      </c>
      <c r="K64" s="151"/>
      <c r="L64" s="162" t="s">
        <v>555</v>
      </c>
      <c r="M64" s="152"/>
      <c r="N64" s="100"/>
      <c r="O64" s="100"/>
      <c r="P64" s="65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  <c r="AN64" s="67"/>
      <c r="AO64" s="67"/>
      <c r="AP64" s="67"/>
      <c r="AQ64" s="67"/>
      <c r="AR64" s="67"/>
      <c r="AS64" s="67"/>
      <c r="AT64" s="67"/>
      <c r="AU64" s="67"/>
      <c r="AV64" s="67"/>
      <c r="AW64" s="67"/>
      <c r="AX64" s="67"/>
      <c r="AY64" s="67"/>
      <c r="AZ64" s="67"/>
      <c r="BA64" s="67"/>
      <c r="BB64" s="67"/>
      <c r="BC64" s="67"/>
      <c r="BD64" s="67"/>
      <c r="BE64" s="67"/>
      <c r="BF64" s="67"/>
      <c r="BG64" s="67"/>
      <c r="BH64" s="67"/>
      <c r="BI64" s="67"/>
      <c r="BJ64" s="67"/>
      <c r="BK64" s="67"/>
      <c r="BL64" s="67"/>
      <c r="BM64" s="67"/>
      <c r="BN64" s="67"/>
      <c r="BO64" s="67"/>
      <c r="BP64" s="67"/>
      <c r="BQ64" s="67"/>
      <c r="BR64" s="67"/>
      <c r="BS64" s="67"/>
      <c r="BT64" s="67"/>
      <c r="BU64" s="67"/>
      <c r="BV64" s="67"/>
      <c r="BW64" s="67"/>
      <c r="BX64" s="67"/>
      <c r="BY64" s="67"/>
      <c r="BZ64" s="67"/>
      <c r="CA64" s="67"/>
      <c r="CB64" s="67"/>
      <c r="CC64" s="67"/>
      <c r="CD64" s="67"/>
      <c r="CE64" s="67"/>
      <c r="CF64" s="67"/>
      <c r="CG64" s="67"/>
      <c r="CH64" s="67"/>
      <c r="CI64" s="67"/>
      <c r="CJ64" s="67"/>
      <c r="CK64" s="67"/>
      <c r="CL64" s="67"/>
      <c r="CM64" s="67"/>
      <c r="CN64" s="67"/>
      <c r="CO64" s="67"/>
      <c r="CP64" s="67"/>
      <c r="CQ64" s="67"/>
      <c r="CR64" s="67"/>
      <c r="CS64" s="67"/>
      <c r="CT64" s="67"/>
      <c r="CU64" s="67"/>
      <c r="CV64" s="67"/>
      <c r="CW64" s="67"/>
      <c r="CX64" s="67"/>
      <c r="CY64" s="67"/>
      <c r="CZ64" s="67"/>
      <c r="DA64" s="67"/>
      <c r="DB64" s="67"/>
      <c r="DC64" s="67"/>
      <c r="DD64" s="67"/>
      <c r="DE64" s="67"/>
      <c r="DF64" s="67"/>
      <c r="DG64" s="67"/>
      <c r="DH64" s="67"/>
      <c r="DI64" s="67"/>
      <c r="DJ64" s="67"/>
      <c r="DK64" s="67"/>
      <c r="DL64" s="67"/>
      <c r="DM64" s="67"/>
      <c r="DN64" s="67"/>
      <c r="DO64" s="67"/>
      <c r="DP64" s="67"/>
      <c r="DQ64" s="67"/>
      <c r="DR64" s="67"/>
      <c r="DS64" s="67"/>
      <c r="DT64" s="67"/>
      <c r="DU64" s="67"/>
      <c r="DV64" s="67"/>
      <c r="DW64" s="67"/>
      <c r="DX64" s="67"/>
      <c r="DY64" s="67"/>
      <c r="DZ64" s="67"/>
      <c r="EA64" s="67"/>
      <c r="EB64" s="67"/>
      <c r="EC64" s="67"/>
      <c r="ED64" s="67"/>
      <c r="EE64" s="67"/>
      <c r="EF64" s="67"/>
      <c r="EG64" s="67"/>
      <c r="EH64" s="67"/>
      <c r="EI64" s="67"/>
      <c r="EJ64" s="67"/>
      <c r="EK64" s="67"/>
      <c r="EL64" s="67"/>
      <c r="EM64" s="67"/>
      <c r="EN64" s="67"/>
      <c r="EO64" s="67"/>
      <c r="EP64" s="67"/>
      <c r="EQ64" s="67"/>
      <c r="ER64" s="67"/>
      <c r="ES64" s="67"/>
      <c r="ET64" s="67"/>
      <c r="EU64" s="67"/>
      <c r="EV64" s="67"/>
      <c r="EW64" s="67"/>
      <c r="EX64" s="67"/>
      <c r="EY64" s="67"/>
      <c r="EZ64" s="67"/>
      <c r="FA64" s="67"/>
      <c r="FB64" s="67"/>
      <c r="FC64" s="67"/>
      <c r="FD64" s="67"/>
      <c r="FE64" s="67"/>
      <c r="FF64" s="67"/>
      <c r="FG64" s="67"/>
      <c r="FH64" s="67"/>
      <c r="FI64" s="67"/>
      <c r="FJ64" s="67"/>
      <c r="FK64" s="67"/>
      <c r="FL64" s="67"/>
      <c r="FM64" s="67"/>
      <c r="FN64" s="67"/>
      <c r="FO64" s="67"/>
      <c r="FP64" s="67"/>
      <c r="FQ64" s="67"/>
      <c r="FR64" s="67"/>
      <c r="FS64" s="67"/>
      <c r="FT64" s="67"/>
      <c r="FU64" s="67"/>
      <c r="FV64" s="67"/>
      <c r="FW64" s="67"/>
      <c r="FX64" s="67"/>
      <c r="FY64" s="67"/>
      <c r="FZ64" s="67"/>
      <c r="GA64" s="67"/>
      <c r="GB64" s="67"/>
      <c r="GC64" s="67"/>
      <c r="GD64" s="67"/>
      <c r="GE64" s="67"/>
      <c r="GF64" s="67"/>
      <c r="GG64" s="67"/>
      <c r="GH64" s="67"/>
      <c r="GI64" s="67"/>
      <c r="GJ64" s="67"/>
      <c r="GK64" s="67"/>
      <c r="GL64" s="67"/>
      <c r="GM64" s="67"/>
      <c r="GN64" s="67"/>
      <c r="GO64" s="67"/>
      <c r="GP64" s="67"/>
      <c r="GQ64" s="67"/>
      <c r="GR64" s="67"/>
      <c r="GS64" s="67"/>
      <c r="GT64" s="67"/>
      <c r="GU64" s="67"/>
      <c r="GV64" s="67"/>
      <c r="GW64" s="67"/>
      <c r="GX64" s="67"/>
      <c r="GY64" s="67"/>
      <c r="GZ64" s="67"/>
      <c r="HA64" s="67"/>
      <c r="HB64" s="67"/>
      <c r="HC64" s="67"/>
      <c r="HD64" s="67"/>
      <c r="HE64" s="67"/>
      <c r="HF64" s="67"/>
      <c r="HG64" s="67"/>
      <c r="HH64" s="67"/>
      <c r="HI64" s="67"/>
      <c r="HJ64" s="67"/>
      <c r="HK64" s="67"/>
      <c r="HL64" s="67"/>
      <c r="HM64" s="67"/>
      <c r="HN64" s="67"/>
      <c r="HO64" s="67"/>
      <c r="HP64" s="67"/>
      <c r="HQ64" s="67"/>
      <c r="HR64" s="67"/>
      <c r="HS64" s="67"/>
      <c r="HT64" s="67"/>
      <c r="HU64" s="67"/>
      <c r="HV64" s="67"/>
      <c r="HW64" s="67"/>
      <c r="HX64" s="67"/>
      <c r="HY64" s="67"/>
    </row>
    <row r="65" spans="1:233" s="17" customFormat="1" ht="25.5" x14ac:dyDescent="0.2">
      <c r="A65" s="90"/>
      <c r="B65"/>
      <c r="C65" s="248" t="s">
        <v>192</v>
      </c>
      <c r="D65" s="249">
        <v>95875</v>
      </c>
      <c r="E65" s="250" t="s">
        <v>35</v>
      </c>
      <c r="F65" s="251"/>
      <c r="G65" s="252"/>
      <c r="H65" s="252"/>
      <c r="I65" s="252"/>
      <c r="J65" s="252">
        <f>ROUND(G65*I65,2)</f>
        <v>0</v>
      </c>
      <c r="K65" s="178"/>
      <c r="L65" s="164"/>
      <c r="M65" s="153"/>
      <c r="N65" s="139"/>
      <c r="O65" s="100"/>
      <c r="R65" s="18"/>
    </row>
    <row r="66" spans="1:233" s="103" customFormat="1" x14ac:dyDescent="0.2">
      <c r="A66" s="91"/>
      <c r="B66"/>
      <c r="C66" s="253" t="s">
        <v>519</v>
      </c>
      <c r="D66" s="254">
        <v>95875</v>
      </c>
      <c r="E66" s="234" t="s">
        <v>161</v>
      </c>
      <c r="F66" s="235" t="s">
        <v>84</v>
      </c>
      <c r="G66" s="255">
        <v>658.01785600000005</v>
      </c>
      <c r="H66" s="237">
        <f t="shared" ref="H66:H72" si="14">L66-L66*J$7</f>
        <v>2.4900000000000002</v>
      </c>
      <c r="I66" s="236">
        <f>ROUND(H66*(N($J$5+1)),2)</f>
        <v>3.09</v>
      </c>
      <c r="J66" s="241">
        <f t="shared" ref="J66:J72" si="15">ROUND(G66*I66,2)</f>
        <v>2033.28</v>
      </c>
      <c r="K66" s="151"/>
      <c r="L66" s="162" t="s">
        <v>123</v>
      </c>
      <c r="M66" s="152"/>
      <c r="N66" s="100"/>
      <c r="O66" s="100"/>
      <c r="P66" s="65"/>
      <c r="Q66" s="67"/>
      <c r="R66" s="67"/>
      <c r="S66" s="67"/>
      <c r="T66" s="67"/>
      <c r="U66" s="67"/>
      <c r="V66" s="67"/>
      <c r="W66" s="67"/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  <c r="AN66" s="67"/>
      <c r="AO66" s="67"/>
      <c r="AP66" s="67"/>
      <c r="AQ66" s="67"/>
      <c r="AR66" s="67"/>
      <c r="AS66" s="67"/>
      <c r="AT66" s="67"/>
      <c r="AU66" s="67"/>
      <c r="AV66" s="67"/>
      <c r="AW66" s="67"/>
      <c r="AX66" s="67"/>
      <c r="AY66" s="67"/>
      <c r="AZ66" s="67"/>
      <c r="BA66" s="67"/>
      <c r="BB66" s="67"/>
      <c r="BC66" s="67"/>
      <c r="BD66" s="67"/>
      <c r="BE66" s="67"/>
      <c r="BF66" s="67"/>
      <c r="BG66" s="67"/>
      <c r="BH66" s="67"/>
      <c r="BI66" s="67"/>
      <c r="BJ66" s="67"/>
      <c r="BK66" s="67"/>
      <c r="BL66" s="67"/>
      <c r="BM66" s="67"/>
      <c r="BN66" s="67"/>
      <c r="BO66" s="67"/>
      <c r="BP66" s="67"/>
      <c r="BQ66" s="67"/>
      <c r="BR66" s="67"/>
      <c r="BS66" s="67"/>
      <c r="BT66" s="67"/>
      <c r="BU66" s="67"/>
      <c r="BV66" s="67"/>
      <c r="BW66" s="67"/>
      <c r="BX66" s="67"/>
      <c r="BY66" s="67"/>
      <c r="BZ66" s="67"/>
      <c r="CA66" s="67"/>
      <c r="CB66" s="67"/>
      <c r="CC66" s="67"/>
      <c r="CD66" s="67"/>
      <c r="CE66" s="67"/>
      <c r="CF66" s="67"/>
      <c r="CG66" s="67"/>
      <c r="CH66" s="67"/>
      <c r="CI66" s="67"/>
      <c r="CJ66" s="67"/>
      <c r="CK66" s="67"/>
      <c r="CL66" s="67"/>
      <c r="CM66" s="67"/>
      <c r="CN66" s="67"/>
      <c r="CO66" s="67"/>
      <c r="CP66" s="67"/>
      <c r="CQ66" s="67"/>
      <c r="CR66" s="67"/>
      <c r="CS66" s="67"/>
      <c r="CT66" s="67"/>
      <c r="CU66" s="67"/>
      <c r="CV66" s="67"/>
      <c r="CW66" s="67"/>
      <c r="CX66" s="67"/>
      <c r="CY66" s="67"/>
      <c r="CZ66" s="67"/>
      <c r="DA66" s="67"/>
      <c r="DB66" s="67"/>
      <c r="DC66" s="67"/>
      <c r="DD66" s="67"/>
      <c r="DE66" s="67"/>
      <c r="DF66" s="67"/>
      <c r="DG66" s="67"/>
      <c r="DH66" s="67"/>
      <c r="DI66" s="67"/>
      <c r="DJ66" s="67"/>
      <c r="DK66" s="67"/>
      <c r="DL66" s="67"/>
      <c r="DM66" s="67"/>
      <c r="DN66" s="67"/>
      <c r="DO66" s="67"/>
      <c r="DP66" s="67"/>
      <c r="DQ66" s="67"/>
      <c r="DR66" s="67"/>
      <c r="DS66" s="67"/>
      <c r="DT66" s="67"/>
      <c r="DU66" s="67"/>
      <c r="DV66" s="67"/>
      <c r="DW66" s="67"/>
      <c r="DX66" s="67"/>
      <c r="DY66" s="67"/>
      <c r="DZ66" s="67"/>
      <c r="EA66" s="67"/>
      <c r="EB66" s="67"/>
      <c r="EC66" s="67"/>
      <c r="ED66" s="67"/>
      <c r="EE66" s="67"/>
      <c r="EF66" s="67"/>
      <c r="EG66" s="67"/>
      <c r="EH66" s="67"/>
      <c r="EI66" s="67"/>
      <c r="EJ66" s="67"/>
      <c r="EK66" s="67"/>
      <c r="EL66" s="67"/>
      <c r="EM66" s="67"/>
      <c r="EN66" s="67"/>
      <c r="EO66" s="67"/>
      <c r="EP66" s="67"/>
      <c r="EQ66" s="67"/>
      <c r="ER66" s="67"/>
      <c r="ES66" s="67"/>
      <c r="ET66" s="67"/>
      <c r="EU66" s="67"/>
      <c r="EV66" s="67"/>
      <c r="EW66" s="67"/>
      <c r="EX66" s="67"/>
      <c r="EY66" s="67"/>
      <c r="EZ66" s="67"/>
      <c r="FA66" s="67"/>
      <c r="FB66" s="67"/>
      <c r="FC66" s="67"/>
      <c r="FD66" s="67"/>
      <c r="FE66" s="67"/>
      <c r="FF66" s="67"/>
      <c r="FG66" s="67"/>
      <c r="FH66" s="67"/>
      <c r="FI66" s="67"/>
      <c r="FJ66" s="67"/>
      <c r="FK66" s="67"/>
      <c r="FL66" s="67"/>
      <c r="FM66" s="67"/>
      <c r="FN66" s="67"/>
      <c r="FO66" s="67"/>
      <c r="FP66" s="67"/>
      <c r="FQ66" s="67"/>
      <c r="FR66" s="67"/>
      <c r="FS66" s="67"/>
      <c r="FT66" s="67"/>
      <c r="FU66" s="67"/>
      <c r="FV66" s="67"/>
      <c r="FW66" s="67"/>
      <c r="FX66" s="67"/>
      <c r="FY66" s="67"/>
      <c r="FZ66" s="67"/>
      <c r="GA66" s="67"/>
      <c r="GB66" s="67"/>
      <c r="GC66" s="67"/>
      <c r="GD66" s="67"/>
      <c r="GE66" s="67"/>
      <c r="GF66" s="67"/>
      <c r="GG66" s="67"/>
      <c r="GH66" s="67"/>
      <c r="GI66" s="67"/>
      <c r="GJ66" s="67"/>
      <c r="GK66" s="67"/>
      <c r="GL66" s="67"/>
      <c r="GM66" s="67"/>
      <c r="GN66" s="67"/>
      <c r="GO66" s="67"/>
      <c r="GP66" s="67"/>
      <c r="GQ66" s="67"/>
      <c r="GR66" s="67"/>
      <c r="GS66" s="67"/>
      <c r="GT66" s="67"/>
      <c r="GU66" s="67"/>
      <c r="GV66" s="67"/>
      <c r="GW66" s="67"/>
      <c r="GX66" s="67"/>
      <c r="GY66" s="67"/>
      <c r="GZ66" s="67"/>
      <c r="HA66" s="67"/>
      <c r="HB66" s="67"/>
      <c r="HC66" s="67"/>
      <c r="HD66" s="67"/>
      <c r="HE66" s="67"/>
      <c r="HF66" s="67"/>
      <c r="HG66" s="67"/>
      <c r="HH66" s="67"/>
      <c r="HI66" s="67"/>
      <c r="HJ66" s="67"/>
      <c r="HK66" s="67"/>
      <c r="HL66" s="67"/>
      <c r="HM66" s="67"/>
      <c r="HN66" s="67"/>
      <c r="HO66" s="67"/>
      <c r="HP66" s="67"/>
      <c r="HQ66" s="67"/>
      <c r="HR66" s="67"/>
      <c r="HS66" s="67"/>
      <c r="HT66" s="67"/>
      <c r="HU66" s="67"/>
      <c r="HV66" s="67"/>
      <c r="HW66" s="67"/>
      <c r="HX66" s="67"/>
      <c r="HY66" s="67"/>
    </row>
    <row r="67" spans="1:233" s="103" customFormat="1" x14ac:dyDescent="0.2">
      <c r="A67" s="91"/>
      <c r="B67"/>
      <c r="C67" s="253" t="s">
        <v>520</v>
      </c>
      <c r="D67" s="254">
        <v>95875</v>
      </c>
      <c r="E67" s="234" t="s">
        <v>162</v>
      </c>
      <c r="F67" s="235" t="s">
        <v>84</v>
      </c>
      <c r="G67" s="255">
        <v>1309.4059159999999</v>
      </c>
      <c r="H67" s="237">
        <f t="shared" si="14"/>
        <v>2.4900000000000002</v>
      </c>
      <c r="I67" s="236">
        <f>ROUND(H67*(N($J$5+1)),2)</f>
        <v>3.09</v>
      </c>
      <c r="J67" s="241">
        <f t="shared" si="15"/>
        <v>4046.06</v>
      </c>
      <c r="K67" s="151"/>
      <c r="L67" s="162" t="s">
        <v>123</v>
      </c>
      <c r="M67" s="152"/>
      <c r="N67" s="100"/>
      <c r="O67" s="100"/>
      <c r="P67" s="65"/>
      <c r="Q67" s="67"/>
      <c r="R67" s="67"/>
      <c r="S67" s="67"/>
      <c r="T67" s="67"/>
      <c r="U67" s="67"/>
      <c r="V67" s="67"/>
      <c r="W67" s="67"/>
      <c r="X67" s="67"/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  <c r="AN67" s="67"/>
      <c r="AO67" s="67"/>
      <c r="AP67" s="67"/>
      <c r="AQ67" s="67"/>
      <c r="AR67" s="67"/>
      <c r="AS67" s="67"/>
      <c r="AT67" s="67"/>
      <c r="AU67" s="67"/>
      <c r="AV67" s="67"/>
      <c r="AW67" s="67"/>
      <c r="AX67" s="67"/>
      <c r="AY67" s="67"/>
      <c r="AZ67" s="67"/>
      <c r="BA67" s="67"/>
      <c r="BB67" s="67"/>
      <c r="BC67" s="67"/>
      <c r="BD67" s="67"/>
      <c r="BE67" s="67"/>
      <c r="BF67" s="67"/>
      <c r="BG67" s="67"/>
      <c r="BH67" s="67"/>
      <c r="BI67" s="67"/>
      <c r="BJ67" s="67"/>
      <c r="BK67" s="67"/>
      <c r="BL67" s="67"/>
      <c r="BM67" s="67"/>
      <c r="BN67" s="67"/>
      <c r="BO67" s="67"/>
      <c r="BP67" s="67"/>
      <c r="BQ67" s="67"/>
      <c r="BR67" s="67"/>
      <c r="BS67" s="67"/>
      <c r="BT67" s="67"/>
      <c r="BU67" s="67"/>
      <c r="BV67" s="67"/>
      <c r="BW67" s="67"/>
      <c r="BX67" s="67"/>
      <c r="BY67" s="67"/>
      <c r="BZ67" s="67"/>
      <c r="CA67" s="67"/>
      <c r="CB67" s="67"/>
      <c r="CC67" s="67"/>
      <c r="CD67" s="67"/>
      <c r="CE67" s="67"/>
      <c r="CF67" s="67"/>
      <c r="CG67" s="67"/>
      <c r="CH67" s="67"/>
      <c r="CI67" s="67"/>
      <c r="CJ67" s="67"/>
      <c r="CK67" s="67"/>
      <c r="CL67" s="67"/>
      <c r="CM67" s="67"/>
      <c r="CN67" s="67"/>
      <c r="CO67" s="67"/>
      <c r="CP67" s="67"/>
      <c r="CQ67" s="67"/>
      <c r="CR67" s="67"/>
      <c r="CS67" s="67"/>
      <c r="CT67" s="67"/>
      <c r="CU67" s="67"/>
      <c r="CV67" s="67"/>
      <c r="CW67" s="67"/>
      <c r="CX67" s="67"/>
      <c r="CY67" s="67"/>
      <c r="CZ67" s="67"/>
      <c r="DA67" s="67"/>
      <c r="DB67" s="67"/>
      <c r="DC67" s="67"/>
      <c r="DD67" s="67"/>
      <c r="DE67" s="67"/>
      <c r="DF67" s="67"/>
      <c r="DG67" s="67"/>
      <c r="DH67" s="67"/>
      <c r="DI67" s="67"/>
      <c r="DJ67" s="67"/>
      <c r="DK67" s="67"/>
      <c r="DL67" s="67"/>
      <c r="DM67" s="67"/>
      <c r="DN67" s="67"/>
      <c r="DO67" s="67"/>
      <c r="DP67" s="67"/>
      <c r="DQ67" s="67"/>
      <c r="DR67" s="67"/>
      <c r="DS67" s="67"/>
      <c r="DT67" s="67"/>
      <c r="DU67" s="67"/>
      <c r="DV67" s="67"/>
      <c r="DW67" s="67"/>
      <c r="DX67" s="67"/>
      <c r="DY67" s="67"/>
      <c r="DZ67" s="67"/>
      <c r="EA67" s="67"/>
      <c r="EB67" s="67"/>
      <c r="EC67" s="67"/>
      <c r="ED67" s="67"/>
      <c r="EE67" s="67"/>
      <c r="EF67" s="67"/>
      <c r="EG67" s="67"/>
      <c r="EH67" s="67"/>
      <c r="EI67" s="67"/>
      <c r="EJ67" s="67"/>
      <c r="EK67" s="67"/>
      <c r="EL67" s="67"/>
      <c r="EM67" s="67"/>
      <c r="EN67" s="67"/>
      <c r="EO67" s="67"/>
      <c r="EP67" s="67"/>
      <c r="EQ67" s="67"/>
      <c r="ER67" s="67"/>
      <c r="ES67" s="67"/>
      <c r="ET67" s="67"/>
      <c r="EU67" s="67"/>
      <c r="EV67" s="67"/>
      <c r="EW67" s="67"/>
      <c r="EX67" s="67"/>
      <c r="EY67" s="67"/>
      <c r="EZ67" s="67"/>
      <c r="FA67" s="67"/>
      <c r="FB67" s="67"/>
      <c r="FC67" s="67"/>
      <c r="FD67" s="67"/>
      <c r="FE67" s="67"/>
      <c r="FF67" s="67"/>
      <c r="FG67" s="67"/>
      <c r="FH67" s="67"/>
      <c r="FI67" s="67"/>
      <c r="FJ67" s="67"/>
      <c r="FK67" s="67"/>
      <c r="FL67" s="67"/>
      <c r="FM67" s="67"/>
      <c r="FN67" s="67"/>
      <c r="FO67" s="67"/>
      <c r="FP67" s="67"/>
      <c r="FQ67" s="67"/>
      <c r="FR67" s="67"/>
      <c r="FS67" s="67"/>
      <c r="FT67" s="67"/>
      <c r="FU67" s="67"/>
      <c r="FV67" s="67"/>
      <c r="FW67" s="67"/>
      <c r="FX67" s="67"/>
      <c r="FY67" s="67"/>
      <c r="FZ67" s="67"/>
      <c r="GA67" s="67"/>
      <c r="GB67" s="67"/>
      <c r="GC67" s="67"/>
      <c r="GD67" s="67"/>
      <c r="GE67" s="67"/>
      <c r="GF67" s="67"/>
      <c r="GG67" s="67"/>
      <c r="GH67" s="67"/>
      <c r="GI67" s="67"/>
      <c r="GJ67" s="67"/>
      <c r="GK67" s="67"/>
      <c r="GL67" s="67"/>
      <c r="GM67" s="67"/>
      <c r="GN67" s="67"/>
      <c r="GO67" s="67"/>
      <c r="GP67" s="67"/>
      <c r="GQ67" s="67"/>
      <c r="GR67" s="67"/>
      <c r="GS67" s="67"/>
      <c r="GT67" s="67"/>
      <c r="GU67" s="67"/>
      <c r="GV67" s="67"/>
      <c r="GW67" s="67"/>
      <c r="GX67" s="67"/>
      <c r="GY67" s="67"/>
      <c r="GZ67" s="67"/>
      <c r="HA67" s="67"/>
      <c r="HB67" s="67"/>
      <c r="HC67" s="67"/>
      <c r="HD67" s="67"/>
      <c r="HE67" s="67"/>
      <c r="HF67" s="67"/>
      <c r="HG67" s="67"/>
      <c r="HH67" s="67"/>
      <c r="HI67" s="67"/>
      <c r="HJ67" s="67"/>
      <c r="HK67" s="67"/>
      <c r="HL67" s="67"/>
      <c r="HM67" s="67"/>
      <c r="HN67" s="67"/>
      <c r="HO67" s="67"/>
      <c r="HP67" s="67"/>
      <c r="HQ67" s="67"/>
      <c r="HR67" s="67"/>
      <c r="HS67" s="67"/>
      <c r="HT67" s="67"/>
      <c r="HU67" s="67"/>
      <c r="HV67" s="67"/>
      <c r="HW67" s="67"/>
      <c r="HX67" s="67"/>
      <c r="HY67" s="67"/>
    </row>
    <row r="68" spans="1:233" s="103" customFormat="1" x14ac:dyDescent="0.2">
      <c r="A68" s="91"/>
      <c r="B68"/>
      <c r="C68" s="253" t="s">
        <v>521</v>
      </c>
      <c r="D68" s="254">
        <v>95875</v>
      </c>
      <c r="E68" s="234" t="s">
        <v>163</v>
      </c>
      <c r="F68" s="235" t="s">
        <v>84</v>
      </c>
      <c r="G68" s="255">
        <v>1534.1227359600002</v>
      </c>
      <c r="H68" s="237">
        <f t="shared" si="14"/>
        <v>2.4900000000000002</v>
      </c>
      <c r="I68" s="236">
        <f>ROUND(H68*(N($J$5+1)),2)</f>
        <v>3.09</v>
      </c>
      <c r="J68" s="241">
        <f t="shared" si="15"/>
        <v>4740.4399999999996</v>
      </c>
      <c r="K68" s="151"/>
      <c r="L68" s="162" t="s">
        <v>123</v>
      </c>
      <c r="M68" s="152"/>
      <c r="N68" s="100"/>
      <c r="O68" s="100"/>
      <c r="P68" s="65"/>
      <c r="Q68" s="67"/>
      <c r="R68" s="67"/>
      <c r="S68" s="67"/>
      <c r="T68" s="67"/>
      <c r="U68" s="67"/>
      <c r="V68" s="67"/>
      <c r="W68" s="67"/>
      <c r="X68" s="67"/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  <c r="AN68" s="67"/>
      <c r="AO68" s="67"/>
      <c r="AP68" s="67"/>
      <c r="AQ68" s="67"/>
      <c r="AR68" s="67"/>
      <c r="AS68" s="67"/>
      <c r="AT68" s="67"/>
      <c r="AU68" s="67"/>
      <c r="AV68" s="67"/>
      <c r="AW68" s="67"/>
      <c r="AX68" s="67"/>
      <c r="AY68" s="67"/>
      <c r="AZ68" s="67"/>
      <c r="BA68" s="67"/>
      <c r="BB68" s="67"/>
      <c r="BC68" s="67"/>
      <c r="BD68" s="67"/>
      <c r="BE68" s="67"/>
      <c r="BF68" s="67"/>
      <c r="BG68" s="67"/>
      <c r="BH68" s="67"/>
      <c r="BI68" s="67"/>
      <c r="BJ68" s="67"/>
      <c r="BK68" s="67"/>
      <c r="BL68" s="67"/>
      <c r="BM68" s="67"/>
      <c r="BN68" s="67"/>
      <c r="BO68" s="67"/>
      <c r="BP68" s="67"/>
      <c r="BQ68" s="67"/>
      <c r="BR68" s="67"/>
      <c r="BS68" s="67"/>
      <c r="BT68" s="67"/>
      <c r="BU68" s="67"/>
      <c r="BV68" s="67"/>
      <c r="BW68" s="67"/>
      <c r="BX68" s="67"/>
      <c r="BY68" s="67"/>
      <c r="BZ68" s="67"/>
      <c r="CA68" s="67"/>
      <c r="CB68" s="67"/>
      <c r="CC68" s="67"/>
      <c r="CD68" s="67"/>
      <c r="CE68" s="67"/>
      <c r="CF68" s="67"/>
      <c r="CG68" s="67"/>
      <c r="CH68" s="67"/>
      <c r="CI68" s="67"/>
      <c r="CJ68" s="67"/>
      <c r="CK68" s="67"/>
      <c r="CL68" s="67"/>
      <c r="CM68" s="67"/>
      <c r="CN68" s="67"/>
      <c r="CO68" s="67"/>
      <c r="CP68" s="67"/>
      <c r="CQ68" s="67"/>
      <c r="CR68" s="67"/>
      <c r="CS68" s="67"/>
      <c r="CT68" s="67"/>
      <c r="CU68" s="67"/>
      <c r="CV68" s="67"/>
      <c r="CW68" s="67"/>
      <c r="CX68" s="67"/>
      <c r="CY68" s="67"/>
      <c r="CZ68" s="67"/>
      <c r="DA68" s="67"/>
      <c r="DB68" s="67"/>
      <c r="DC68" s="67"/>
      <c r="DD68" s="67"/>
      <c r="DE68" s="67"/>
      <c r="DF68" s="67"/>
      <c r="DG68" s="67"/>
      <c r="DH68" s="67"/>
      <c r="DI68" s="67"/>
      <c r="DJ68" s="67"/>
      <c r="DK68" s="67"/>
      <c r="DL68" s="67"/>
      <c r="DM68" s="67"/>
      <c r="DN68" s="67"/>
      <c r="DO68" s="67"/>
      <c r="DP68" s="67"/>
      <c r="DQ68" s="67"/>
      <c r="DR68" s="67"/>
      <c r="DS68" s="67"/>
      <c r="DT68" s="67"/>
      <c r="DU68" s="67"/>
      <c r="DV68" s="67"/>
      <c r="DW68" s="67"/>
      <c r="DX68" s="67"/>
      <c r="DY68" s="67"/>
      <c r="DZ68" s="67"/>
      <c r="EA68" s="67"/>
      <c r="EB68" s="67"/>
      <c r="EC68" s="67"/>
      <c r="ED68" s="67"/>
      <c r="EE68" s="67"/>
      <c r="EF68" s="67"/>
      <c r="EG68" s="67"/>
      <c r="EH68" s="67"/>
      <c r="EI68" s="67"/>
      <c r="EJ68" s="67"/>
      <c r="EK68" s="67"/>
      <c r="EL68" s="67"/>
      <c r="EM68" s="67"/>
      <c r="EN68" s="67"/>
      <c r="EO68" s="67"/>
      <c r="EP68" s="67"/>
      <c r="EQ68" s="67"/>
      <c r="ER68" s="67"/>
      <c r="ES68" s="67"/>
      <c r="ET68" s="67"/>
      <c r="EU68" s="67"/>
      <c r="EV68" s="67"/>
      <c r="EW68" s="67"/>
      <c r="EX68" s="67"/>
      <c r="EY68" s="67"/>
      <c r="EZ68" s="67"/>
      <c r="FA68" s="67"/>
      <c r="FB68" s="67"/>
      <c r="FC68" s="67"/>
      <c r="FD68" s="67"/>
      <c r="FE68" s="67"/>
      <c r="FF68" s="67"/>
      <c r="FG68" s="67"/>
      <c r="FH68" s="67"/>
      <c r="FI68" s="67"/>
      <c r="FJ68" s="67"/>
      <c r="FK68" s="67"/>
      <c r="FL68" s="67"/>
      <c r="FM68" s="67"/>
      <c r="FN68" s="67"/>
      <c r="FO68" s="67"/>
      <c r="FP68" s="67"/>
      <c r="FQ68" s="67"/>
      <c r="FR68" s="67"/>
      <c r="FS68" s="67"/>
      <c r="FT68" s="67"/>
      <c r="FU68" s="67"/>
      <c r="FV68" s="67"/>
      <c r="FW68" s="67"/>
      <c r="FX68" s="67"/>
      <c r="FY68" s="67"/>
      <c r="FZ68" s="67"/>
      <c r="GA68" s="67"/>
      <c r="GB68" s="67"/>
      <c r="GC68" s="67"/>
      <c r="GD68" s="67"/>
      <c r="GE68" s="67"/>
      <c r="GF68" s="67"/>
      <c r="GG68" s="67"/>
      <c r="GH68" s="67"/>
      <c r="GI68" s="67"/>
      <c r="GJ68" s="67"/>
      <c r="GK68" s="67"/>
      <c r="GL68" s="67"/>
      <c r="GM68" s="67"/>
      <c r="GN68" s="67"/>
      <c r="GO68" s="67"/>
      <c r="GP68" s="67"/>
      <c r="GQ68" s="67"/>
      <c r="GR68" s="67"/>
      <c r="GS68" s="67"/>
      <c r="GT68" s="67"/>
      <c r="GU68" s="67"/>
      <c r="GV68" s="67"/>
      <c r="GW68" s="67"/>
      <c r="GX68" s="67"/>
      <c r="GY68" s="67"/>
      <c r="GZ68" s="67"/>
      <c r="HA68" s="67"/>
      <c r="HB68" s="67"/>
      <c r="HC68" s="67"/>
      <c r="HD68" s="67"/>
      <c r="HE68" s="67"/>
      <c r="HF68" s="67"/>
      <c r="HG68" s="67"/>
      <c r="HH68" s="67"/>
      <c r="HI68" s="67"/>
      <c r="HJ68" s="67"/>
      <c r="HK68" s="67"/>
      <c r="HL68" s="67"/>
      <c r="HM68" s="67"/>
      <c r="HN68" s="67"/>
      <c r="HO68" s="67"/>
      <c r="HP68" s="67"/>
      <c r="HQ68" s="67"/>
      <c r="HR68" s="67"/>
      <c r="HS68" s="67"/>
      <c r="HT68" s="67"/>
      <c r="HU68" s="67"/>
      <c r="HV68" s="67"/>
      <c r="HW68" s="67"/>
      <c r="HX68" s="67"/>
      <c r="HY68" s="67"/>
    </row>
    <row r="69" spans="1:233" s="103" customFormat="1" x14ac:dyDescent="0.2">
      <c r="A69" s="91"/>
      <c r="B69"/>
      <c r="C69" s="253" t="s">
        <v>522</v>
      </c>
      <c r="D69" s="254">
        <v>95875</v>
      </c>
      <c r="E69" s="234" t="s">
        <v>164</v>
      </c>
      <c r="F69" s="235" t="s">
        <v>84</v>
      </c>
      <c r="G69" s="255">
        <v>1400.0286024</v>
      </c>
      <c r="H69" s="237">
        <f t="shared" si="14"/>
        <v>2.4900000000000002</v>
      </c>
      <c r="I69" s="236">
        <f>ROUND(H69*(N($J$5+1)),2)</f>
        <v>3.09</v>
      </c>
      <c r="J69" s="241">
        <f t="shared" si="15"/>
        <v>4326.09</v>
      </c>
      <c r="K69" s="151"/>
      <c r="L69" s="162" t="s">
        <v>123</v>
      </c>
      <c r="M69" s="152"/>
      <c r="N69" s="100"/>
      <c r="O69" s="100"/>
      <c r="P69" s="65"/>
      <c r="Q69" s="67"/>
      <c r="R69" s="67"/>
      <c r="S69" s="67"/>
      <c r="T69" s="67"/>
      <c r="U69" s="67"/>
      <c r="V69" s="67"/>
      <c r="W69" s="67"/>
      <c r="X69" s="67"/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  <c r="AN69" s="67"/>
      <c r="AO69" s="67"/>
      <c r="AP69" s="67"/>
      <c r="AQ69" s="67"/>
      <c r="AR69" s="67"/>
      <c r="AS69" s="67"/>
      <c r="AT69" s="67"/>
      <c r="AU69" s="67"/>
      <c r="AV69" s="67"/>
      <c r="AW69" s="67"/>
      <c r="AX69" s="67"/>
      <c r="AY69" s="67"/>
      <c r="AZ69" s="67"/>
      <c r="BA69" s="67"/>
      <c r="BB69" s="67"/>
      <c r="BC69" s="67"/>
      <c r="BD69" s="67"/>
      <c r="BE69" s="67"/>
      <c r="BF69" s="67"/>
      <c r="BG69" s="67"/>
      <c r="BH69" s="67"/>
      <c r="BI69" s="67"/>
      <c r="BJ69" s="67"/>
      <c r="BK69" s="67"/>
      <c r="BL69" s="67"/>
      <c r="BM69" s="67"/>
      <c r="BN69" s="67"/>
      <c r="BO69" s="67"/>
      <c r="BP69" s="67"/>
      <c r="BQ69" s="67"/>
      <c r="BR69" s="67"/>
      <c r="BS69" s="67"/>
      <c r="BT69" s="67"/>
      <c r="BU69" s="67"/>
      <c r="BV69" s="67"/>
      <c r="BW69" s="67"/>
      <c r="BX69" s="67"/>
      <c r="BY69" s="67"/>
      <c r="BZ69" s="67"/>
      <c r="CA69" s="67"/>
      <c r="CB69" s="67"/>
      <c r="CC69" s="67"/>
      <c r="CD69" s="67"/>
      <c r="CE69" s="67"/>
      <c r="CF69" s="67"/>
      <c r="CG69" s="67"/>
      <c r="CH69" s="67"/>
      <c r="CI69" s="67"/>
      <c r="CJ69" s="67"/>
      <c r="CK69" s="67"/>
      <c r="CL69" s="67"/>
      <c r="CM69" s="67"/>
      <c r="CN69" s="67"/>
      <c r="CO69" s="67"/>
      <c r="CP69" s="67"/>
      <c r="CQ69" s="67"/>
      <c r="CR69" s="67"/>
      <c r="CS69" s="67"/>
      <c r="CT69" s="67"/>
      <c r="CU69" s="67"/>
      <c r="CV69" s="67"/>
      <c r="CW69" s="67"/>
      <c r="CX69" s="67"/>
      <c r="CY69" s="67"/>
      <c r="CZ69" s="67"/>
      <c r="DA69" s="67"/>
      <c r="DB69" s="67"/>
      <c r="DC69" s="67"/>
      <c r="DD69" s="67"/>
      <c r="DE69" s="67"/>
      <c r="DF69" s="67"/>
      <c r="DG69" s="67"/>
      <c r="DH69" s="67"/>
      <c r="DI69" s="67"/>
      <c r="DJ69" s="67"/>
      <c r="DK69" s="67"/>
      <c r="DL69" s="67"/>
      <c r="DM69" s="67"/>
      <c r="DN69" s="67"/>
      <c r="DO69" s="67"/>
      <c r="DP69" s="67"/>
      <c r="DQ69" s="67"/>
      <c r="DR69" s="67"/>
      <c r="DS69" s="67"/>
      <c r="DT69" s="67"/>
      <c r="DU69" s="67"/>
      <c r="DV69" s="67"/>
      <c r="DW69" s="67"/>
      <c r="DX69" s="67"/>
      <c r="DY69" s="67"/>
      <c r="DZ69" s="67"/>
      <c r="EA69" s="67"/>
      <c r="EB69" s="67"/>
      <c r="EC69" s="67"/>
      <c r="ED69" s="67"/>
      <c r="EE69" s="67"/>
      <c r="EF69" s="67"/>
      <c r="EG69" s="67"/>
      <c r="EH69" s="67"/>
      <c r="EI69" s="67"/>
      <c r="EJ69" s="67"/>
      <c r="EK69" s="67"/>
      <c r="EL69" s="67"/>
      <c r="EM69" s="67"/>
      <c r="EN69" s="67"/>
      <c r="EO69" s="67"/>
      <c r="EP69" s="67"/>
      <c r="EQ69" s="67"/>
      <c r="ER69" s="67"/>
      <c r="ES69" s="67"/>
      <c r="ET69" s="67"/>
      <c r="EU69" s="67"/>
      <c r="EV69" s="67"/>
      <c r="EW69" s="67"/>
      <c r="EX69" s="67"/>
      <c r="EY69" s="67"/>
      <c r="EZ69" s="67"/>
      <c r="FA69" s="67"/>
      <c r="FB69" s="67"/>
      <c r="FC69" s="67"/>
      <c r="FD69" s="67"/>
      <c r="FE69" s="67"/>
      <c r="FF69" s="67"/>
      <c r="FG69" s="67"/>
      <c r="FH69" s="67"/>
      <c r="FI69" s="67"/>
      <c r="FJ69" s="67"/>
      <c r="FK69" s="67"/>
      <c r="FL69" s="67"/>
      <c r="FM69" s="67"/>
      <c r="FN69" s="67"/>
      <c r="FO69" s="67"/>
      <c r="FP69" s="67"/>
      <c r="FQ69" s="67"/>
      <c r="FR69" s="67"/>
      <c r="FS69" s="67"/>
      <c r="FT69" s="67"/>
      <c r="FU69" s="67"/>
      <c r="FV69" s="67"/>
      <c r="FW69" s="67"/>
      <c r="FX69" s="67"/>
      <c r="FY69" s="67"/>
      <c r="FZ69" s="67"/>
      <c r="GA69" s="67"/>
      <c r="GB69" s="67"/>
      <c r="GC69" s="67"/>
      <c r="GD69" s="67"/>
      <c r="GE69" s="67"/>
      <c r="GF69" s="67"/>
      <c r="GG69" s="67"/>
      <c r="GH69" s="67"/>
      <c r="GI69" s="67"/>
      <c r="GJ69" s="67"/>
      <c r="GK69" s="67"/>
      <c r="GL69" s="67"/>
      <c r="GM69" s="67"/>
      <c r="GN69" s="67"/>
      <c r="GO69" s="67"/>
      <c r="GP69" s="67"/>
      <c r="GQ69" s="67"/>
      <c r="GR69" s="67"/>
      <c r="GS69" s="67"/>
      <c r="GT69" s="67"/>
      <c r="GU69" s="67"/>
      <c r="GV69" s="67"/>
      <c r="GW69" s="67"/>
      <c r="GX69" s="67"/>
      <c r="GY69" s="67"/>
      <c r="GZ69" s="67"/>
      <c r="HA69" s="67"/>
      <c r="HB69" s="67"/>
      <c r="HC69" s="67"/>
      <c r="HD69" s="67"/>
      <c r="HE69" s="67"/>
      <c r="HF69" s="67"/>
      <c r="HG69" s="67"/>
      <c r="HH69" s="67"/>
      <c r="HI69" s="67"/>
      <c r="HJ69" s="67"/>
      <c r="HK69" s="67"/>
      <c r="HL69" s="67"/>
      <c r="HM69" s="67"/>
      <c r="HN69" s="67"/>
      <c r="HO69" s="67"/>
      <c r="HP69" s="67"/>
      <c r="HQ69" s="67"/>
      <c r="HR69" s="67"/>
      <c r="HS69" s="67"/>
      <c r="HT69" s="67"/>
      <c r="HU69" s="67"/>
      <c r="HV69" s="67"/>
      <c r="HW69" s="67"/>
      <c r="HX69" s="67"/>
      <c r="HY69" s="67"/>
    </row>
    <row r="70" spans="1:233" s="103" customFormat="1" x14ac:dyDescent="0.2">
      <c r="A70" s="91"/>
      <c r="B70"/>
      <c r="C70" s="253" t="s">
        <v>523</v>
      </c>
      <c r="D70" s="254">
        <v>95875</v>
      </c>
      <c r="E70" s="234" t="s">
        <v>165</v>
      </c>
      <c r="F70" s="235" t="s">
        <v>84</v>
      </c>
      <c r="G70" s="255">
        <v>1112.4532683840002</v>
      </c>
      <c r="H70" s="237">
        <f t="shared" si="14"/>
        <v>2.4900000000000002</v>
      </c>
      <c r="I70" s="236">
        <f>ROUND(H70*(N($J$5+1)),2)</f>
        <v>3.09</v>
      </c>
      <c r="J70" s="241">
        <f t="shared" si="15"/>
        <v>3437.48</v>
      </c>
      <c r="K70" s="151"/>
      <c r="L70" s="162" t="s">
        <v>123</v>
      </c>
      <c r="M70" s="152"/>
      <c r="N70" s="100"/>
      <c r="O70" s="100"/>
      <c r="P70" s="65"/>
      <c r="Q70" s="67"/>
      <c r="R70" s="67"/>
      <c r="S70" s="67"/>
      <c r="T70" s="67"/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  <c r="AN70" s="67"/>
      <c r="AO70" s="67"/>
      <c r="AP70" s="67"/>
      <c r="AQ70" s="67"/>
      <c r="AR70" s="67"/>
      <c r="AS70" s="67"/>
      <c r="AT70" s="67"/>
      <c r="AU70" s="67"/>
      <c r="AV70" s="67"/>
      <c r="AW70" s="67"/>
      <c r="AX70" s="67"/>
      <c r="AY70" s="67"/>
      <c r="AZ70" s="67"/>
      <c r="BA70" s="67"/>
      <c r="BB70" s="67"/>
      <c r="BC70" s="67"/>
      <c r="BD70" s="67"/>
      <c r="BE70" s="67"/>
      <c r="BF70" s="67"/>
      <c r="BG70" s="67"/>
      <c r="BH70" s="67"/>
      <c r="BI70" s="67"/>
      <c r="BJ70" s="67"/>
      <c r="BK70" s="67"/>
      <c r="BL70" s="67"/>
      <c r="BM70" s="67"/>
      <c r="BN70" s="67"/>
      <c r="BO70" s="67"/>
      <c r="BP70" s="67"/>
      <c r="BQ70" s="67"/>
      <c r="BR70" s="67"/>
      <c r="BS70" s="67"/>
      <c r="BT70" s="67"/>
      <c r="BU70" s="67"/>
      <c r="BV70" s="67"/>
      <c r="BW70" s="67"/>
      <c r="BX70" s="67"/>
      <c r="BY70" s="67"/>
      <c r="BZ70" s="67"/>
      <c r="CA70" s="67"/>
      <c r="CB70" s="67"/>
      <c r="CC70" s="67"/>
      <c r="CD70" s="67"/>
      <c r="CE70" s="67"/>
      <c r="CF70" s="67"/>
      <c r="CG70" s="67"/>
      <c r="CH70" s="67"/>
      <c r="CI70" s="67"/>
      <c r="CJ70" s="67"/>
      <c r="CK70" s="67"/>
      <c r="CL70" s="67"/>
      <c r="CM70" s="67"/>
      <c r="CN70" s="67"/>
      <c r="CO70" s="67"/>
      <c r="CP70" s="67"/>
      <c r="CQ70" s="67"/>
      <c r="CR70" s="67"/>
      <c r="CS70" s="67"/>
      <c r="CT70" s="67"/>
      <c r="CU70" s="67"/>
      <c r="CV70" s="67"/>
      <c r="CW70" s="67"/>
      <c r="CX70" s="67"/>
      <c r="CY70" s="67"/>
      <c r="CZ70" s="67"/>
      <c r="DA70" s="67"/>
      <c r="DB70" s="67"/>
      <c r="DC70" s="67"/>
      <c r="DD70" s="67"/>
      <c r="DE70" s="67"/>
      <c r="DF70" s="67"/>
      <c r="DG70" s="67"/>
      <c r="DH70" s="67"/>
      <c r="DI70" s="67"/>
      <c r="DJ70" s="67"/>
      <c r="DK70" s="67"/>
      <c r="DL70" s="67"/>
      <c r="DM70" s="67"/>
      <c r="DN70" s="67"/>
      <c r="DO70" s="67"/>
      <c r="DP70" s="67"/>
      <c r="DQ70" s="67"/>
      <c r="DR70" s="67"/>
      <c r="DS70" s="67"/>
      <c r="DT70" s="67"/>
      <c r="DU70" s="67"/>
      <c r="DV70" s="67"/>
      <c r="DW70" s="67"/>
      <c r="DX70" s="67"/>
      <c r="DY70" s="67"/>
      <c r="DZ70" s="67"/>
      <c r="EA70" s="67"/>
      <c r="EB70" s="67"/>
      <c r="EC70" s="67"/>
      <c r="ED70" s="67"/>
      <c r="EE70" s="67"/>
      <c r="EF70" s="67"/>
      <c r="EG70" s="67"/>
      <c r="EH70" s="67"/>
      <c r="EI70" s="67"/>
      <c r="EJ70" s="67"/>
      <c r="EK70" s="67"/>
      <c r="EL70" s="67"/>
      <c r="EM70" s="67"/>
      <c r="EN70" s="67"/>
      <c r="EO70" s="67"/>
      <c r="EP70" s="67"/>
      <c r="EQ70" s="67"/>
      <c r="ER70" s="67"/>
      <c r="ES70" s="67"/>
      <c r="ET70" s="67"/>
      <c r="EU70" s="67"/>
      <c r="EV70" s="67"/>
      <c r="EW70" s="67"/>
      <c r="EX70" s="67"/>
      <c r="EY70" s="67"/>
      <c r="EZ70" s="67"/>
      <c r="FA70" s="67"/>
      <c r="FB70" s="67"/>
      <c r="FC70" s="67"/>
      <c r="FD70" s="67"/>
      <c r="FE70" s="67"/>
      <c r="FF70" s="67"/>
      <c r="FG70" s="67"/>
      <c r="FH70" s="67"/>
      <c r="FI70" s="67"/>
      <c r="FJ70" s="67"/>
      <c r="FK70" s="67"/>
      <c r="FL70" s="67"/>
      <c r="FM70" s="67"/>
      <c r="FN70" s="67"/>
      <c r="FO70" s="67"/>
      <c r="FP70" s="67"/>
      <c r="FQ70" s="67"/>
      <c r="FR70" s="67"/>
      <c r="FS70" s="67"/>
      <c r="FT70" s="67"/>
      <c r="FU70" s="67"/>
      <c r="FV70" s="67"/>
      <c r="FW70" s="67"/>
      <c r="FX70" s="67"/>
      <c r="FY70" s="67"/>
      <c r="FZ70" s="67"/>
      <c r="GA70" s="67"/>
      <c r="GB70" s="67"/>
      <c r="GC70" s="67"/>
      <c r="GD70" s="67"/>
      <c r="GE70" s="67"/>
      <c r="GF70" s="67"/>
      <c r="GG70" s="67"/>
      <c r="GH70" s="67"/>
      <c r="GI70" s="67"/>
      <c r="GJ70" s="67"/>
      <c r="GK70" s="67"/>
      <c r="GL70" s="67"/>
      <c r="GM70" s="67"/>
      <c r="GN70" s="67"/>
      <c r="GO70" s="67"/>
      <c r="GP70" s="67"/>
      <c r="GQ70" s="67"/>
      <c r="GR70" s="67"/>
      <c r="GS70" s="67"/>
      <c r="GT70" s="67"/>
      <c r="GU70" s="67"/>
      <c r="GV70" s="67"/>
      <c r="GW70" s="67"/>
      <c r="GX70" s="67"/>
      <c r="GY70" s="67"/>
      <c r="GZ70" s="67"/>
      <c r="HA70" s="67"/>
      <c r="HB70" s="67"/>
      <c r="HC70" s="67"/>
      <c r="HD70" s="67"/>
      <c r="HE70" s="67"/>
      <c r="HF70" s="67"/>
      <c r="HG70" s="67"/>
      <c r="HH70" s="67"/>
      <c r="HI70" s="67"/>
      <c r="HJ70" s="67"/>
      <c r="HK70" s="67"/>
      <c r="HL70" s="67"/>
      <c r="HM70" s="67"/>
      <c r="HN70" s="67"/>
      <c r="HO70" s="67"/>
      <c r="HP70" s="67"/>
      <c r="HQ70" s="67"/>
      <c r="HR70" s="67"/>
      <c r="HS70" s="67"/>
      <c r="HT70" s="67"/>
      <c r="HU70" s="67"/>
      <c r="HV70" s="67"/>
      <c r="HW70" s="67"/>
      <c r="HX70" s="67"/>
      <c r="HY70" s="67"/>
    </row>
    <row r="71" spans="1:233" s="103" customFormat="1" x14ac:dyDescent="0.2">
      <c r="A71" s="91"/>
      <c r="B71"/>
      <c r="C71" s="253" t="s">
        <v>524</v>
      </c>
      <c r="D71" s="254">
        <v>95875</v>
      </c>
      <c r="E71" s="234" t="s">
        <v>166</v>
      </c>
      <c r="F71" s="235" t="s">
        <v>84</v>
      </c>
      <c r="G71" s="255">
        <v>1540.9559485600003</v>
      </c>
      <c r="H71" s="237">
        <f t="shared" si="14"/>
        <v>2.4900000000000002</v>
      </c>
      <c r="I71" s="236">
        <f>ROUND(H71*(N($J$5+1)),2)</f>
        <v>3.09</v>
      </c>
      <c r="J71" s="241">
        <f t="shared" si="15"/>
        <v>4761.55</v>
      </c>
      <c r="K71" s="151"/>
      <c r="L71" s="162" t="s">
        <v>123</v>
      </c>
      <c r="M71" s="152"/>
      <c r="N71" s="100"/>
      <c r="O71" s="100"/>
      <c r="P71" s="65"/>
      <c r="Q71" s="67"/>
      <c r="R71" s="67"/>
      <c r="S71" s="67"/>
      <c r="T71" s="67"/>
      <c r="U71" s="67"/>
      <c r="V71" s="67"/>
      <c r="W71" s="67"/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  <c r="AN71" s="67"/>
      <c r="AO71" s="67"/>
      <c r="AP71" s="67"/>
      <c r="AQ71" s="67"/>
      <c r="AR71" s="67"/>
      <c r="AS71" s="67"/>
      <c r="AT71" s="67"/>
      <c r="AU71" s="67"/>
      <c r="AV71" s="67"/>
      <c r="AW71" s="67"/>
      <c r="AX71" s="67"/>
      <c r="AY71" s="67"/>
      <c r="AZ71" s="67"/>
      <c r="BA71" s="67"/>
      <c r="BB71" s="67"/>
      <c r="BC71" s="67"/>
      <c r="BD71" s="67"/>
      <c r="BE71" s="67"/>
      <c r="BF71" s="67"/>
      <c r="BG71" s="67"/>
      <c r="BH71" s="67"/>
      <c r="BI71" s="67"/>
      <c r="BJ71" s="67"/>
      <c r="BK71" s="67"/>
      <c r="BL71" s="67"/>
      <c r="BM71" s="67"/>
      <c r="BN71" s="67"/>
      <c r="BO71" s="67"/>
      <c r="BP71" s="67"/>
      <c r="BQ71" s="67"/>
      <c r="BR71" s="67"/>
      <c r="BS71" s="67"/>
      <c r="BT71" s="67"/>
      <c r="BU71" s="67"/>
      <c r="BV71" s="67"/>
      <c r="BW71" s="67"/>
      <c r="BX71" s="67"/>
      <c r="BY71" s="67"/>
      <c r="BZ71" s="67"/>
      <c r="CA71" s="67"/>
      <c r="CB71" s="67"/>
      <c r="CC71" s="67"/>
      <c r="CD71" s="67"/>
      <c r="CE71" s="67"/>
      <c r="CF71" s="67"/>
      <c r="CG71" s="67"/>
      <c r="CH71" s="67"/>
      <c r="CI71" s="67"/>
      <c r="CJ71" s="67"/>
      <c r="CK71" s="67"/>
      <c r="CL71" s="67"/>
      <c r="CM71" s="67"/>
      <c r="CN71" s="67"/>
      <c r="CO71" s="67"/>
      <c r="CP71" s="67"/>
      <c r="CQ71" s="67"/>
      <c r="CR71" s="67"/>
      <c r="CS71" s="67"/>
      <c r="CT71" s="67"/>
      <c r="CU71" s="67"/>
      <c r="CV71" s="67"/>
      <c r="CW71" s="67"/>
      <c r="CX71" s="67"/>
      <c r="CY71" s="67"/>
      <c r="CZ71" s="67"/>
      <c r="DA71" s="67"/>
      <c r="DB71" s="67"/>
      <c r="DC71" s="67"/>
      <c r="DD71" s="67"/>
      <c r="DE71" s="67"/>
      <c r="DF71" s="67"/>
      <c r="DG71" s="67"/>
      <c r="DH71" s="67"/>
      <c r="DI71" s="67"/>
      <c r="DJ71" s="67"/>
      <c r="DK71" s="67"/>
      <c r="DL71" s="67"/>
      <c r="DM71" s="67"/>
      <c r="DN71" s="67"/>
      <c r="DO71" s="67"/>
      <c r="DP71" s="67"/>
      <c r="DQ71" s="67"/>
      <c r="DR71" s="67"/>
      <c r="DS71" s="67"/>
      <c r="DT71" s="67"/>
      <c r="DU71" s="67"/>
      <c r="DV71" s="67"/>
      <c r="DW71" s="67"/>
      <c r="DX71" s="67"/>
      <c r="DY71" s="67"/>
      <c r="DZ71" s="67"/>
      <c r="EA71" s="67"/>
      <c r="EB71" s="67"/>
      <c r="EC71" s="67"/>
      <c r="ED71" s="67"/>
      <c r="EE71" s="67"/>
      <c r="EF71" s="67"/>
      <c r="EG71" s="67"/>
      <c r="EH71" s="67"/>
      <c r="EI71" s="67"/>
      <c r="EJ71" s="67"/>
      <c r="EK71" s="67"/>
      <c r="EL71" s="67"/>
      <c r="EM71" s="67"/>
      <c r="EN71" s="67"/>
      <c r="EO71" s="67"/>
      <c r="EP71" s="67"/>
      <c r="EQ71" s="67"/>
      <c r="ER71" s="67"/>
      <c r="ES71" s="67"/>
      <c r="ET71" s="67"/>
      <c r="EU71" s="67"/>
      <c r="EV71" s="67"/>
      <c r="EW71" s="67"/>
      <c r="EX71" s="67"/>
      <c r="EY71" s="67"/>
      <c r="EZ71" s="67"/>
      <c r="FA71" s="67"/>
      <c r="FB71" s="67"/>
      <c r="FC71" s="67"/>
      <c r="FD71" s="67"/>
      <c r="FE71" s="67"/>
      <c r="FF71" s="67"/>
      <c r="FG71" s="67"/>
      <c r="FH71" s="67"/>
      <c r="FI71" s="67"/>
      <c r="FJ71" s="67"/>
      <c r="FK71" s="67"/>
      <c r="FL71" s="67"/>
      <c r="FM71" s="67"/>
      <c r="FN71" s="67"/>
      <c r="FO71" s="67"/>
      <c r="FP71" s="67"/>
      <c r="FQ71" s="67"/>
      <c r="FR71" s="67"/>
      <c r="FS71" s="67"/>
      <c r="FT71" s="67"/>
      <c r="FU71" s="67"/>
      <c r="FV71" s="67"/>
      <c r="FW71" s="67"/>
      <c r="FX71" s="67"/>
      <c r="FY71" s="67"/>
      <c r="FZ71" s="67"/>
      <c r="GA71" s="67"/>
      <c r="GB71" s="67"/>
      <c r="GC71" s="67"/>
      <c r="GD71" s="67"/>
      <c r="GE71" s="67"/>
      <c r="GF71" s="67"/>
      <c r="GG71" s="67"/>
      <c r="GH71" s="67"/>
      <c r="GI71" s="67"/>
      <c r="GJ71" s="67"/>
      <c r="GK71" s="67"/>
      <c r="GL71" s="67"/>
      <c r="GM71" s="67"/>
      <c r="GN71" s="67"/>
      <c r="GO71" s="67"/>
      <c r="GP71" s="67"/>
      <c r="GQ71" s="67"/>
      <c r="GR71" s="67"/>
      <c r="GS71" s="67"/>
      <c r="GT71" s="67"/>
      <c r="GU71" s="67"/>
      <c r="GV71" s="67"/>
      <c r="GW71" s="67"/>
      <c r="GX71" s="67"/>
      <c r="GY71" s="67"/>
      <c r="GZ71" s="67"/>
      <c r="HA71" s="67"/>
      <c r="HB71" s="67"/>
      <c r="HC71" s="67"/>
      <c r="HD71" s="67"/>
      <c r="HE71" s="67"/>
      <c r="HF71" s="67"/>
      <c r="HG71" s="67"/>
      <c r="HH71" s="67"/>
      <c r="HI71" s="67"/>
      <c r="HJ71" s="67"/>
      <c r="HK71" s="67"/>
      <c r="HL71" s="67"/>
      <c r="HM71" s="67"/>
      <c r="HN71" s="67"/>
      <c r="HO71" s="67"/>
      <c r="HP71" s="67"/>
      <c r="HQ71" s="67"/>
      <c r="HR71" s="67"/>
      <c r="HS71" s="67"/>
      <c r="HT71" s="67"/>
      <c r="HU71" s="67"/>
      <c r="HV71" s="67"/>
      <c r="HW71" s="67"/>
      <c r="HX71" s="67"/>
      <c r="HY71" s="67"/>
    </row>
    <row r="72" spans="1:233" s="103" customFormat="1" x14ac:dyDescent="0.2">
      <c r="A72" s="91"/>
      <c r="B72"/>
      <c r="C72" s="253" t="s">
        <v>525</v>
      </c>
      <c r="D72" s="254">
        <v>95875</v>
      </c>
      <c r="E72" s="234" t="s">
        <v>177</v>
      </c>
      <c r="F72" s="235" t="s">
        <v>84</v>
      </c>
      <c r="G72" s="255">
        <v>1288.1436617536001</v>
      </c>
      <c r="H72" s="237">
        <f t="shared" si="14"/>
        <v>2.4900000000000002</v>
      </c>
      <c r="I72" s="236">
        <f>ROUND(H72*(N($J$5+1)),2)</f>
        <v>3.09</v>
      </c>
      <c r="J72" s="241">
        <f t="shared" si="15"/>
        <v>3980.36</v>
      </c>
      <c r="K72" s="151"/>
      <c r="L72" s="162" t="s">
        <v>123</v>
      </c>
      <c r="M72" s="152"/>
      <c r="N72" s="100"/>
      <c r="O72" s="100"/>
      <c r="P72" s="65"/>
      <c r="Q72" s="67"/>
      <c r="R72" s="67"/>
      <c r="S72" s="67"/>
      <c r="T72" s="67"/>
      <c r="U72" s="67"/>
      <c r="V72" s="67"/>
      <c r="W72" s="67"/>
      <c r="X72" s="67"/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  <c r="AM72" s="67"/>
      <c r="AN72" s="67"/>
      <c r="AO72" s="67"/>
      <c r="AP72" s="67"/>
      <c r="AQ72" s="67"/>
      <c r="AR72" s="67"/>
      <c r="AS72" s="67"/>
      <c r="AT72" s="67"/>
      <c r="AU72" s="67"/>
      <c r="AV72" s="67"/>
      <c r="AW72" s="67"/>
      <c r="AX72" s="67"/>
      <c r="AY72" s="67"/>
      <c r="AZ72" s="67"/>
      <c r="BA72" s="67"/>
      <c r="BB72" s="67"/>
      <c r="BC72" s="67"/>
      <c r="BD72" s="67"/>
      <c r="BE72" s="67"/>
      <c r="BF72" s="67"/>
      <c r="BG72" s="67"/>
      <c r="BH72" s="67"/>
      <c r="BI72" s="67"/>
      <c r="BJ72" s="67"/>
      <c r="BK72" s="67"/>
      <c r="BL72" s="67"/>
      <c r="BM72" s="67"/>
      <c r="BN72" s="67"/>
      <c r="BO72" s="67"/>
      <c r="BP72" s="67"/>
      <c r="BQ72" s="67"/>
      <c r="BR72" s="67"/>
      <c r="BS72" s="67"/>
      <c r="BT72" s="67"/>
      <c r="BU72" s="67"/>
      <c r="BV72" s="67"/>
      <c r="BW72" s="67"/>
      <c r="BX72" s="67"/>
      <c r="BY72" s="67"/>
      <c r="BZ72" s="67"/>
      <c r="CA72" s="67"/>
      <c r="CB72" s="67"/>
      <c r="CC72" s="67"/>
      <c r="CD72" s="67"/>
      <c r="CE72" s="67"/>
      <c r="CF72" s="67"/>
      <c r="CG72" s="67"/>
      <c r="CH72" s="67"/>
      <c r="CI72" s="67"/>
      <c r="CJ72" s="67"/>
      <c r="CK72" s="67"/>
      <c r="CL72" s="67"/>
      <c r="CM72" s="67"/>
      <c r="CN72" s="67"/>
      <c r="CO72" s="67"/>
      <c r="CP72" s="67"/>
      <c r="CQ72" s="67"/>
      <c r="CR72" s="67"/>
      <c r="CS72" s="67"/>
      <c r="CT72" s="67"/>
      <c r="CU72" s="67"/>
      <c r="CV72" s="67"/>
      <c r="CW72" s="67"/>
      <c r="CX72" s="67"/>
      <c r="CY72" s="67"/>
      <c r="CZ72" s="67"/>
      <c r="DA72" s="67"/>
      <c r="DB72" s="67"/>
      <c r="DC72" s="67"/>
      <c r="DD72" s="67"/>
      <c r="DE72" s="67"/>
      <c r="DF72" s="67"/>
      <c r="DG72" s="67"/>
      <c r="DH72" s="67"/>
      <c r="DI72" s="67"/>
      <c r="DJ72" s="67"/>
      <c r="DK72" s="67"/>
      <c r="DL72" s="67"/>
      <c r="DM72" s="67"/>
      <c r="DN72" s="67"/>
      <c r="DO72" s="67"/>
      <c r="DP72" s="67"/>
      <c r="DQ72" s="67"/>
      <c r="DR72" s="67"/>
      <c r="DS72" s="67"/>
      <c r="DT72" s="67"/>
      <c r="DU72" s="67"/>
      <c r="DV72" s="67"/>
      <c r="DW72" s="67"/>
      <c r="DX72" s="67"/>
      <c r="DY72" s="67"/>
      <c r="DZ72" s="67"/>
      <c r="EA72" s="67"/>
      <c r="EB72" s="67"/>
      <c r="EC72" s="67"/>
      <c r="ED72" s="67"/>
      <c r="EE72" s="67"/>
      <c r="EF72" s="67"/>
      <c r="EG72" s="67"/>
      <c r="EH72" s="67"/>
      <c r="EI72" s="67"/>
      <c r="EJ72" s="67"/>
      <c r="EK72" s="67"/>
      <c r="EL72" s="67"/>
      <c r="EM72" s="67"/>
      <c r="EN72" s="67"/>
      <c r="EO72" s="67"/>
      <c r="EP72" s="67"/>
      <c r="EQ72" s="67"/>
      <c r="ER72" s="67"/>
      <c r="ES72" s="67"/>
      <c r="ET72" s="67"/>
      <c r="EU72" s="67"/>
      <c r="EV72" s="67"/>
      <c r="EW72" s="67"/>
      <c r="EX72" s="67"/>
      <c r="EY72" s="67"/>
      <c r="EZ72" s="67"/>
      <c r="FA72" s="67"/>
      <c r="FB72" s="67"/>
      <c r="FC72" s="67"/>
      <c r="FD72" s="67"/>
      <c r="FE72" s="67"/>
      <c r="FF72" s="67"/>
      <c r="FG72" s="67"/>
      <c r="FH72" s="67"/>
      <c r="FI72" s="67"/>
      <c r="FJ72" s="67"/>
      <c r="FK72" s="67"/>
      <c r="FL72" s="67"/>
      <c r="FM72" s="67"/>
      <c r="FN72" s="67"/>
      <c r="FO72" s="67"/>
      <c r="FP72" s="67"/>
      <c r="FQ72" s="67"/>
      <c r="FR72" s="67"/>
      <c r="FS72" s="67"/>
      <c r="FT72" s="67"/>
      <c r="FU72" s="67"/>
      <c r="FV72" s="67"/>
      <c r="FW72" s="67"/>
      <c r="FX72" s="67"/>
      <c r="FY72" s="67"/>
      <c r="FZ72" s="67"/>
      <c r="GA72" s="67"/>
      <c r="GB72" s="67"/>
      <c r="GC72" s="67"/>
      <c r="GD72" s="67"/>
      <c r="GE72" s="67"/>
      <c r="GF72" s="67"/>
      <c r="GG72" s="67"/>
      <c r="GH72" s="67"/>
      <c r="GI72" s="67"/>
      <c r="GJ72" s="67"/>
      <c r="GK72" s="67"/>
      <c r="GL72" s="67"/>
      <c r="GM72" s="67"/>
      <c r="GN72" s="67"/>
      <c r="GO72" s="67"/>
      <c r="GP72" s="67"/>
      <c r="GQ72" s="67"/>
      <c r="GR72" s="67"/>
      <c r="GS72" s="67"/>
      <c r="GT72" s="67"/>
      <c r="GU72" s="67"/>
      <c r="GV72" s="67"/>
      <c r="GW72" s="67"/>
      <c r="GX72" s="67"/>
      <c r="GY72" s="67"/>
      <c r="GZ72" s="67"/>
      <c r="HA72" s="67"/>
      <c r="HB72" s="67"/>
      <c r="HC72" s="67"/>
      <c r="HD72" s="67"/>
      <c r="HE72" s="67"/>
      <c r="HF72" s="67"/>
      <c r="HG72" s="67"/>
      <c r="HH72" s="67"/>
      <c r="HI72" s="67"/>
      <c r="HJ72" s="67"/>
      <c r="HK72" s="67"/>
      <c r="HL72" s="67"/>
      <c r="HM72" s="67"/>
      <c r="HN72" s="67"/>
      <c r="HO72" s="67"/>
      <c r="HP72" s="67"/>
      <c r="HQ72" s="67"/>
      <c r="HR72" s="67"/>
      <c r="HS72" s="67"/>
      <c r="HT72" s="67"/>
      <c r="HU72" s="67"/>
      <c r="HV72" s="67"/>
      <c r="HW72" s="67"/>
      <c r="HX72" s="67"/>
      <c r="HY72" s="67"/>
    </row>
    <row r="73" spans="1:233" s="17" customFormat="1" ht="25.5" x14ac:dyDescent="0.2">
      <c r="A73" s="90"/>
      <c r="B73"/>
      <c r="C73" s="248" t="s">
        <v>193</v>
      </c>
      <c r="D73" s="249" t="s">
        <v>27</v>
      </c>
      <c r="E73" s="250" t="s">
        <v>550</v>
      </c>
      <c r="F73" s="251"/>
      <c r="G73" s="252">
        <v>0</v>
      </c>
      <c r="H73" s="252"/>
      <c r="I73" s="252"/>
      <c r="J73" s="252">
        <f>ROUND(G73*I73,2)</f>
        <v>0</v>
      </c>
      <c r="K73" s="178"/>
      <c r="L73" s="164"/>
      <c r="M73" s="153"/>
      <c r="N73" s="139"/>
      <c r="O73" s="100"/>
      <c r="R73" s="18"/>
    </row>
    <row r="74" spans="1:233" s="103" customFormat="1" x14ac:dyDescent="0.2">
      <c r="A74" s="91"/>
      <c r="B74"/>
      <c r="C74" s="253" t="s">
        <v>526</v>
      </c>
      <c r="D74" s="254" t="s">
        <v>27</v>
      </c>
      <c r="E74" s="234" t="s">
        <v>161</v>
      </c>
      <c r="F74" s="235" t="s">
        <v>25</v>
      </c>
      <c r="G74" s="255">
        <v>28.609472</v>
      </c>
      <c r="H74" s="237">
        <f t="shared" ref="H74:H80" si="16">L74-L74*J$7</f>
        <v>24.13</v>
      </c>
      <c r="I74" s="236">
        <f>ROUND(H74*(N($J$6+1)),2)</f>
        <v>28.18</v>
      </c>
      <c r="J74" s="241">
        <f t="shared" ref="J74:J80" si="17">ROUND(G74*I74,2)</f>
        <v>806.21</v>
      </c>
      <c r="K74" s="151"/>
      <c r="L74" s="162">
        <v>24.13</v>
      </c>
      <c r="M74" s="152"/>
      <c r="N74" s="100"/>
      <c r="O74" s="100"/>
      <c r="P74" s="65"/>
      <c r="Q74" s="67"/>
      <c r="R74" s="67"/>
      <c r="S74" s="67"/>
      <c r="T74" s="67"/>
      <c r="U74" s="67"/>
      <c r="V74" s="67"/>
      <c r="W74" s="67"/>
      <c r="X74" s="67"/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67"/>
      <c r="AK74" s="67"/>
      <c r="AL74" s="67"/>
      <c r="AM74" s="67"/>
      <c r="AN74" s="67"/>
      <c r="AO74" s="67"/>
      <c r="AP74" s="67"/>
      <c r="AQ74" s="67"/>
      <c r="AR74" s="67"/>
      <c r="AS74" s="67"/>
      <c r="AT74" s="67"/>
      <c r="AU74" s="67"/>
      <c r="AV74" s="67"/>
      <c r="AW74" s="67"/>
      <c r="AX74" s="67"/>
      <c r="AY74" s="67"/>
      <c r="AZ74" s="67"/>
      <c r="BA74" s="67"/>
      <c r="BB74" s="67"/>
      <c r="BC74" s="67"/>
      <c r="BD74" s="67"/>
      <c r="BE74" s="67"/>
      <c r="BF74" s="67"/>
      <c r="BG74" s="67"/>
      <c r="BH74" s="67"/>
      <c r="BI74" s="67"/>
      <c r="BJ74" s="67"/>
      <c r="BK74" s="67"/>
      <c r="BL74" s="67"/>
      <c r="BM74" s="67"/>
      <c r="BN74" s="67"/>
      <c r="BO74" s="67"/>
      <c r="BP74" s="67"/>
      <c r="BQ74" s="67"/>
      <c r="BR74" s="67"/>
      <c r="BS74" s="67"/>
      <c r="BT74" s="67"/>
      <c r="BU74" s="67"/>
      <c r="BV74" s="67"/>
      <c r="BW74" s="67"/>
      <c r="BX74" s="67"/>
      <c r="BY74" s="67"/>
      <c r="BZ74" s="67"/>
      <c r="CA74" s="67"/>
      <c r="CB74" s="67"/>
      <c r="CC74" s="67"/>
      <c r="CD74" s="67"/>
      <c r="CE74" s="67"/>
      <c r="CF74" s="67"/>
      <c r="CG74" s="67"/>
      <c r="CH74" s="67"/>
      <c r="CI74" s="67"/>
      <c r="CJ74" s="67"/>
      <c r="CK74" s="67"/>
      <c r="CL74" s="67"/>
      <c r="CM74" s="67"/>
      <c r="CN74" s="67"/>
      <c r="CO74" s="67"/>
      <c r="CP74" s="67"/>
      <c r="CQ74" s="67"/>
      <c r="CR74" s="67"/>
      <c r="CS74" s="67"/>
      <c r="CT74" s="67"/>
      <c r="CU74" s="67"/>
      <c r="CV74" s="67"/>
      <c r="CW74" s="67"/>
      <c r="CX74" s="67"/>
      <c r="CY74" s="67"/>
      <c r="CZ74" s="67"/>
      <c r="DA74" s="67"/>
      <c r="DB74" s="67"/>
      <c r="DC74" s="67"/>
      <c r="DD74" s="67"/>
      <c r="DE74" s="67"/>
      <c r="DF74" s="67"/>
      <c r="DG74" s="67"/>
      <c r="DH74" s="67"/>
      <c r="DI74" s="67"/>
      <c r="DJ74" s="67"/>
      <c r="DK74" s="67"/>
      <c r="DL74" s="67"/>
      <c r="DM74" s="67"/>
      <c r="DN74" s="67"/>
      <c r="DO74" s="67"/>
      <c r="DP74" s="67"/>
      <c r="DQ74" s="67"/>
      <c r="DR74" s="67"/>
      <c r="DS74" s="67"/>
      <c r="DT74" s="67"/>
      <c r="DU74" s="67"/>
      <c r="DV74" s="67"/>
      <c r="DW74" s="67"/>
      <c r="DX74" s="67"/>
      <c r="DY74" s="67"/>
      <c r="DZ74" s="67"/>
      <c r="EA74" s="67"/>
      <c r="EB74" s="67"/>
      <c r="EC74" s="67"/>
      <c r="ED74" s="67"/>
      <c r="EE74" s="67"/>
      <c r="EF74" s="67"/>
      <c r="EG74" s="67"/>
      <c r="EH74" s="67"/>
      <c r="EI74" s="67"/>
      <c r="EJ74" s="67"/>
      <c r="EK74" s="67"/>
      <c r="EL74" s="67"/>
      <c r="EM74" s="67"/>
      <c r="EN74" s="67"/>
      <c r="EO74" s="67"/>
      <c r="EP74" s="67"/>
      <c r="EQ74" s="67"/>
      <c r="ER74" s="67"/>
      <c r="ES74" s="67"/>
      <c r="ET74" s="67"/>
      <c r="EU74" s="67"/>
      <c r="EV74" s="67"/>
      <c r="EW74" s="67"/>
      <c r="EX74" s="67"/>
      <c r="EY74" s="67"/>
      <c r="EZ74" s="67"/>
      <c r="FA74" s="67"/>
      <c r="FB74" s="67"/>
      <c r="FC74" s="67"/>
      <c r="FD74" s="67"/>
      <c r="FE74" s="67"/>
      <c r="FF74" s="67"/>
      <c r="FG74" s="67"/>
      <c r="FH74" s="67"/>
      <c r="FI74" s="67"/>
      <c r="FJ74" s="67"/>
      <c r="FK74" s="67"/>
      <c r="FL74" s="67"/>
      <c r="FM74" s="67"/>
      <c r="FN74" s="67"/>
      <c r="FO74" s="67"/>
      <c r="FP74" s="67"/>
      <c r="FQ74" s="67"/>
      <c r="FR74" s="67"/>
      <c r="FS74" s="67"/>
      <c r="FT74" s="67"/>
      <c r="FU74" s="67"/>
      <c r="FV74" s="67"/>
      <c r="FW74" s="67"/>
      <c r="FX74" s="67"/>
      <c r="FY74" s="67"/>
      <c r="FZ74" s="67"/>
      <c r="GA74" s="67"/>
      <c r="GB74" s="67"/>
      <c r="GC74" s="67"/>
      <c r="GD74" s="67"/>
      <c r="GE74" s="67"/>
      <c r="GF74" s="67"/>
      <c r="GG74" s="67"/>
      <c r="GH74" s="67"/>
      <c r="GI74" s="67"/>
      <c r="GJ74" s="67"/>
      <c r="GK74" s="67"/>
      <c r="GL74" s="67"/>
      <c r="GM74" s="67"/>
      <c r="GN74" s="67"/>
      <c r="GO74" s="67"/>
      <c r="GP74" s="67"/>
      <c r="GQ74" s="67"/>
      <c r="GR74" s="67"/>
      <c r="GS74" s="67"/>
      <c r="GT74" s="67"/>
      <c r="GU74" s="67"/>
      <c r="GV74" s="67"/>
      <c r="GW74" s="67"/>
      <c r="GX74" s="67"/>
      <c r="GY74" s="67"/>
      <c r="GZ74" s="67"/>
      <c r="HA74" s="67"/>
      <c r="HB74" s="67"/>
      <c r="HC74" s="67"/>
      <c r="HD74" s="67"/>
      <c r="HE74" s="67"/>
      <c r="HF74" s="67"/>
      <c r="HG74" s="67"/>
      <c r="HH74" s="67"/>
      <c r="HI74" s="67"/>
      <c r="HJ74" s="67"/>
      <c r="HK74" s="67"/>
      <c r="HL74" s="67"/>
      <c r="HM74" s="67"/>
      <c r="HN74" s="67"/>
      <c r="HO74" s="67"/>
      <c r="HP74" s="67"/>
      <c r="HQ74" s="67"/>
      <c r="HR74" s="67"/>
      <c r="HS74" s="67"/>
      <c r="HT74" s="67"/>
      <c r="HU74" s="67"/>
      <c r="HV74" s="67"/>
      <c r="HW74" s="67"/>
      <c r="HX74" s="67"/>
      <c r="HY74" s="67"/>
    </row>
    <row r="75" spans="1:233" s="103" customFormat="1" x14ac:dyDescent="0.2">
      <c r="A75" s="91"/>
      <c r="B75"/>
      <c r="C75" s="253" t="s">
        <v>527</v>
      </c>
      <c r="D75" s="254" t="s">
        <v>27</v>
      </c>
      <c r="E75" s="234" t="s">
        <v>162</v>
      </c>
      <c r="F75" s="235" t="s">
        <v>25</v>
      </c>
      <c r="G75" s="255">
        <v>56.930691999999993</v>
      </c>
      <c r="H75" s="237">
        <f t="shared" si="16"/>
        <v>24.13</v>
      </c>
      <c r="I75" s="236">
        <f>ROUND(H75*(N($J$6+1)),2)</f>
        <v>28.18</v>
      </c>
      <c r="J75" s="241">
        <f t="shared" si="17"/>
        <v>1604.31</v>
      </c>
      <c r="K75" s="151"/>
      <c r="L75" s="162">
        <v>24.13</v>
      </c>
      <c r="M75" s="152"/>
      <c r="N75" s="100"/>
      <c r="O75" s="100"/>
      <c r="P75" s="65"/>
      <c r="Q75" s="67"/>
      <c r="R75" s="67"/>
      <c r="S75" s="67"/>
      <c r="T75" s="67"/>
      <c r="U75" s="67"/>
      <c r="V75" s="67"/>
      <c r="W75" s="67"/>
      <c r="X75" s="67"/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  <c r="AN75" s="67"/>
      <c r="AO75" s="67"/>
      <c r="AP75" s="67"/>
      <c r="AQ75" s="67"/>
      <c r="AR75" s="67"/>
      <c r="AS75" s="67"/>
      <c r="AT75" s="67"/>
      <c r="AU75" s="67"/>
      <c r="AV75" s="67"/>
      <c r="AW75" s="67"/>
      <c r="AX75" s="67"/>
      <c r="AY75" s="67"/>
      <c r="AZ75" s="67"/>
      <c r="BA75" s="67"/>
      <c r="BB75" s="67"/>
      <c r="BC75" s="67"/>
      <c r="BD75" s="67"/>
      <c r="BE75" s="67"/>
      <c r="BF75" s="67"/>
      <c r="BG75" s="67"/>
      <c r="BH75" s="67"/>
      <c r="BI75" s="67"/>
      <c r="BJ75" s="67"/>
      <c r="BK75" s="67"/>
      <c r="BL75" s="67"/>
      <c r="BM75" s="67"/>
      <c r="BN75" s="67"/>
      <c r="BO75" s="67"/>
      <c r="BP75" s="67"/>
      <c r="BQ75" s="67"/>
      <c r="BR75" s="67"/>
      <c r="BS75" s="67"/>
      <c r="BT75" s="67"/>
      <c r="BU75" s="67"/>
      <c r="BV75" s="67"/>
      <c r="BW75" s="67"/>
      <c r="BX75" s="67"/>
      <c r="BY75" s="67"/>
      <c r="BZ75" s="67"/>
      <c r="CA75" s="67"/>
      <c r="CB75" s="67"/>
      <c r="CC75" s="67"/>
      <c r="CD75" s="67"/>
      <c r="CE75" s="67"/>
      <c r="CF75" s="67"/>
      <c r="CG75" s="67"/>
      <c r="CH75" s="67"/>
      <c r="CI75" s="67"/>
      <c r="CJ75" s="67"/>
      <c r="CK75" s="67"/>
      <c r="CL75" s="67"/>
      <c r="CM75" s="67"/>
      <c r="CN75" s="67"/>
      <c r="CO75" s="67"/>
      <c r="CP75" s="67"/>
      <c r="CQ75" s="67"/>
      <c r="CR75" s="67"/>
      <c r="CS75" s="67"/>
      <c r="CT75" s="67"/>
      <c r="CU75" s="67"/>
      <c r="CV75" s="67"/>
      <c r="CW75" s="67"/>
      <c r="CX75" s="67"/>
      <c r="CY75" s="67"/>
      <c r="CZ75" s="67"/>
      <c r="DA75" s="67"/>
      <c r="DB75" s="67"/>
      <c r="DC75" s="67"/>
      <c r="DD75" s="67"/>
      <c r="DE75" s="67"/>
      <c r="DF75" s="67"/>
      <c r="DG75" s="67"/>
      <c r="DH75" s="67"/>
      <c r="DI75" s="67"/>
      <c r="DJ75" s="67"/>
      <c r="DK75" s="67"/>
      <c r="DL75" s="67"/>
      <c r="DM75" s="67"/>
      <c r="DN75" s="67"/>
      <c r="DO75" s="67"/>
      <c r="DP75" s="67"/>
      <c r="DQ75" s="67"/>
      <c r="DR75" s="67"/>
      <c r="DS75" s="67"/>
      <c r="DT75" s="67"/>
      <c r="DU75" s="67"/>
      <c r="DV75" s="67"/>
      <c r="DW75" s="67"/>
      <c r="DX75" s="67"/>
      <c r="DY75" s="67"/>
      <c r="DZ75" s="67"/>
      <c r="EA75" s="67"/>
      <c r="EB75" s="67"/>
      <c r="EC75" s="67"/>
      <c r="ED75" s="67"/>
      <c r="EE75" s="67"/>
      <c r="EF75" s="67"/>
      <c r="EG75" s="67"/>
      <c r="EH75" s="67"/>
      <c r="EI75" s="67"/>
      <c r="EJ75" s="67"/>
      <c r="EK75" s="67"/>
      <c r="EL75" s="67"/>
      <c r="EM75" s="67"/>
      <c r="EN75" s="67"/>
      <c r="EO75" s="67"/>
      <c r="EP75" s="67"/>
      <c r="EQ75" s="67"/>
      <c r="ER75" s="67"/>
      <c r="ES75" s="67"/>
      <c r="ET75" s="67"/>
      <c r="EU75" s="67"/>
      <c r="EV75" s="67"/>
      <c r="EW75" s="67"/>
      <c r="EX75" s="67"/>
      <c r="EY75" s="67"/>
      <c r="EZ75" s="67"/>
      <c r="FA75" s="67"/>
      <c r="FB75" s="67"/>
      <c r="FC75" s="67"/>
      <c r="FD75" s="67"/>
      <c r="FE75" s="67"/>
      <c r="FF75" s="67"/>
      <c r="FG75" s="67"/>
      <c r="FH75" s="67"/>
      <c r="FI75" s="67"/>
      <c r="FJ75" s="67"/>
      <c r="FK75" s="67"/>
      <c r="FL75" s="67"/>
      <c r="FM75" s="67"/>
      <c r="FN75" s="67"/>
      <c r="FO75" s="67"/>
      <c r="FP75" s="67"/>
      <c r="FQ75" s="67"/>
      <c r="FR75" s="67"/>
      <c r="FS75" s="67"/>
      <c r="FT75" s="67"/>
      <c r="FU75" s="67"/>
      <c r="FV75" s="67"/>
      <c r="FW75" s="67"/>
      <c r="FX75" s="67"/>
      <c r="FY75" s="67"/>
      <c r="FZ75" s="67"/>
      <c r="GA75" s="67"/>
      <c r="GB75" s="67"/>
      <c r="GC75" s="67"/>
      <c r="GD75" s="67"/>
      <c r="GE75" s="67"/>
      <c r="GF75" s="67"/>
      <c r="GG75" s="67"/>
      <c r="GH75" s="67"/>
      <c r="GI75" s="67"/>
      <c r="GJ75" s="67"/>
      <c r="GK75" s="67"/>
      <c r="GL75" s="67"/>
      <c r="GM75" s="67"/>
      <c r="GN75" s="67"/>
      <c r="GO75" s="67"/>
      <c r="GP75" s="67"/>
      <c r="GQ75" s="67"/>
      <c r="GR75" s="67"/>
      <c r="GS75" s="67"/>
      <c r="GT75" s="67"/>
      <c r="GU75" s="67"/>
      <c r="GV75" s="67"/>
      <c r="GW75" s="67"/>
      <c r="GX75" s="67"/>
      <c r="GY75" s="67"/>
      <c r="GZ75" s="67"/>
      <c r="HA75" s="67"/>
      <c r="HB75" s="67"/>
      <c r="HC75" s="67"/>
      <c r="HD75" s="67"/>
      <c r="HE75" s="67"/>
      <c r="HF75" s="67"/>
      <c r="HG75" s="67"/>
      <c r="HH75" s="67"/>
      <c r="HI75" s="67"/>
      <c r="HJ75" s="67"/>
      <c r="HK75" s="67"/>
      <c r="HL75" s="67"/>
      <c r="HM75" s="67"/>
      <c r="HN75" s="67"/>
      <c r="HO75" s="67"/>
      <c r="HP75" s="67"/>
      <c r="HQ75" s="67"/>
      <c r="HR75" s="67"/>
      <c r="HS75" s="67"/>
      <c r="HT75" s="67"/>
      <c r="HU75" s="67"/>
      <c r="HV75" s="67"/>
      <c r="HW75" s="67"/>
      <c r="HX75" s="67"/>
      <c r="HY75" s="67"/>
    </row>
    <row r="76" spans="1:233" s="103" customFormat="1" x14ac:dyDescent="0.2">
      <c r="A76" s="91"/>
      <c r="B76"/>
      <c r="C76" s="253" t="s">
        <v>528</v>
      </c>
      <c r="D76" s="254" t="s">
        <v>27</v>
      </c>
      <c r="E76" s="234" t="s">
        <v>163</v>
      </c>
      <c r="F76" s="235" t="s">
        <v>25</v>
      </c>
      <c r="G76" s="255">
        <v>66.70098852000001</v>
      </c>
      <c r="H76" s="237">
        <f t="shared" si="16"/>
        <v>24.13</v>
      </c>
      <c r="I76" s="236">
        <f>ROUND(H76*(N($J$6+1)),2)</f>
        <v>28.18</v>
      </c>
      <c r="J76" s="241">
        <f t="shared" si="17"/>
        <v>1879.63</v>
      </c>
      <c r="K76" s="151"/>
      <c r="L76" s="162">
        <v>24.13</v>
      </c>
      <c r="M76" s="152"/>
      <c r="N76" s="100"/>
      <c r="O76" s="100"/>
      <c r="P76" s="65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  <c r="AN76" s="67"/>
      <c r="AO76" s="67"/>
      <c r="AP76" s="67"/>
      <c r="AQ76" s="67"/>
      <c r="AR76" s="67"/>
      <c r="AS76" s="67"/>
      <c r="AT76" s="67"/>
      <c r="AU76" s="67"/>
      <c r="AV76" s="67"/>
      <c r="AW76" s="67"/>
      <c r="AX76" s="67"/>
      <c r="AY76" s="67"/>
      <c r="AZ76" s="67"/>
      <c r="BA76" s="67"/>
      <c r="BB76" s="67"/>
      <c r="BC76" s="67"/>
      <c r="BD76" s="67"/>
      <c r="BE76" s="67"/>
      <c r="BF76" s="67"/>
      <c r="BG76" s="67"/>
      <c r="BH76" s="67"/>
      <c r="BI76" s="67"/>
      <c r="BJ76" s="67"/>
      <c r="BK76" s="67"/>
      <c r="BL76" s="67"/>
      <c r="BM76" s="67"/>
      <c r="BN76" s="67"/>
      <c r="BO76" s="67"/>
      <c r="BP76" s="67"/>
      <c r="BQ76" s="67"/>
      <c r="BR76" s="67"/>
      <c r="BS76" s="67"/>
      <c r="BT76" s="67"/>
      <c r="BU76" s="67"/>
      <c r="BV76" s="67"/>
      <c r="BW76" s="67"/>
      <c r="BX76" s="67"/>
      <c r="BY76" s="67"/>
      <c r="BZ76" s="67"/>
      <c r="CA76" s="67"/>
      <c r="CB76" s="67"/>
      <c r="CC76" s="67"/>
      <c r="CD76" s="67"/>
      <c r="CE76" s="67"/>
      <c r="CF76" s="67"/>
      <c r="CG76" s="67"/>
      <c r="CH76" s="67"/>
      <c r="CI76" s="67"/>
      <c r="CJ76" s="67"/>
      <c r="CK76" s="67"/>
      <c r="CL76" s="67"/>
      <c r="CM76" s="67"/>
      <c r="CN76" s="67"/>
      <c r="CO76" s="67"/>
      <c r="CP76" s="67"/>
      <c r="CQ76" s="67"/>
      <c r="CR76" s="67"/>
      <c r="CS76" s="67"/>
      <c r="CT76" s="67"/>
      <c r="CU76" s="67"/>
      <c r="CV76" s="67"/>
      <c r="CW76" s="67"/>
      <c r="CX76" s="67"/>
      <c r="CY76" s="67"/>
      <c r="CZ76" s="67"/>
      <c r="DA76" s="67"/>
      <c r="DB76" s="67"/>
      <c r="DC76" s="67"/>
      <c r="DD76" s="67"/>
      <c r="DE76" s="67"/>
      <c r="DF76" s="67"/>
      <c r="DG76" s="67"/>
      <c r="DH76" s="67"/>
      <c r="DI76" s="67"/>
      <c r="DJ76" s="67"/>
      <c r="DK76" s="67"/>
      <c r="DL76" s="67"/>
      <c r="DM76" s="67"/>
      <c r="DN76" s="67"/>
      <c r="DO76" s="67"/>
      <c r="DP76" s="67"/>
      <c r="DQ76" s="67"/>
      <c r="DR76" s="67"/>
      <c r="DS76" s="67"/>
      <c r="DT76" s="67"/>
      <c r="DU76" s="67"/>
      <c r="DV76" s="67"/>
      <c r="DW76" s="67"/>
      <c r="DX76" s="67"/>
      <c r="DY76" s="67"/>
      <c r="DZ76" s="67"/>
      <c r="EA76" s="67"/>
      <c r="EB76" s="67"/>
      <c r="EC76" s="67"/>
      <c r="ED76" s="67"/>
      <c r="EE76" s="67"/>
      <c r="EF76" s="67"/>
      <c r="EG76" s="67"/>
      <c r="EH76" s="67"/>
      <c r="EI76" s="67"/>
      <c r="EJ76" s="67"/>
      <c r="EK76" s="67"/>
      <c r="EL76" s="67"/>
      <c r="EM76" s="67"/>
      <c r="EN76" s="67"/>
      <c r="EO76" s="67"/>
      <c r="EP76" s="67"/>
      <c r="EQ76" s="67"/>
      <c r="ER76" s="67"/>
      <c r="ES76" s="67"/>
      <c r="ET76" s="67"/>
      <c r="EU76" s="67"/>
      <c r="EV76" s="67"/>
      <c r="EW76" s="67"/>
      <c r="EX76" s="67"/>
      <c r="EY76" s="67"/>
      <c r="EZ76" s="67"/>
      <c r="FA76" s="67"/>
      <c r="FB76" s="67"/>
      <c r="FC76" s="67"/>
      <c r="FD76" s="67"/>
      <c r="FE76" s="67"/>
      <c r="FF76" s="67"/>
      <c r="FG76" s="67"/>
      <c r="FH76" s="67"/>
      <c r="FI76" s="67"/>
      <c r="FJ76" s="67"/>
      <c r="FK76" s="67"/>
      <c r="FL76" s="67"/>
      <c r="FM76" s="67"/>
      <c r="FN76" s="67"/>
      <c r="FO76" s="67"/>
      <c r="FP76" s="67"/>
      <c r="FQ76" s="67"/>
      <c r="FR76" s="67"/>
      <c r="FS76" s="67"/>
      <c r="FT76" s="67"/>
      <c r="FU76" s="67"/>
      <c r="FV76" s="67"/>
      <c r="FW76" s="67"/>
      <c r="FX76" s="67"/>
      <c r="FY76" s="67"/>
      <c r="FZ76" s="67"/>
      <c r="GA76" s="67"/>
      <c r="GB76" s="67"/>
      <c r="GC76" s="67"/>
      <c r="GD76" s="67"/>
      <c r="GE76" s="67"/>
      <c r="GF76" s="67"/>
      <c r="GG76" s="67"/>
      <c r="GH76" s="67"/>
      <c r="GI76" s="67"/>
      <c r="GJ76" s="67"/>
      <c r="GK76" s="67"/>
      <c r="GL76" s="67"/>
      <c r="GM76" s="67"/>
      <c r="GN76" s="67"/>
      <c r="GO76" s="67"/>
      <c r="GP76" s="67"/>
      <c r="GQ76" s="67"/>
      <c r="GR76" s="67"/>
      <c r="GS76" s="67"/>
      <c r="GT76" s="67"/>
      <c r="GU76" s="67"/>
      <c r="GV76" s="67"/>
      <c r="GW76" s="67"/>
      <c r="GX76" s="67"/>
      <c r="GY76" s="67"/>
      <c r="GZ76" s="67"/>
      <c r="HA76" s="67"/>
      <c r="HB76" s="67"/>
      <c r="HC76" s="67"/>
      <c r="HD76" s="67"/>
      <c r="HE76" s="67"/>
      <c r="HF76" s="67"/>
      <c r="HG76" s="67"/>
      <c r="HH76" s="67"/>
      <c r="HI76" s="67"/>
      <c r="HJ76" s="67"/>
      <c r="HK76" s="67"/>
      <c r="HL76" s="67"/>
      <c r="HM76" s="67"/>
      <c r="HN76" s="67"/>
      <c r="HO76" s="67"/>
      <c r="HP76" s="67"/>
      <c r="HQ76" s="67"/>
      <c r="HR76" s="67"/>
      <c r="HS76" s="67"/>
      <c r="HT76" s="67"/>
      <c r="HU76" s="67"/>
      <c r="HV76" s="67"/>
      <c r="HW76" s="67"/>
      <c r="HX76" s="67"/>
      <c r="HY76" s="67"/>
    </row>
    <row r="77" spans="1:233" s="103" customFormat="1" x14ac:dyDescent="0.2">
      <c r="A77" s="91"/>
      <c r="B77"/>
      <c r="C77" s="253" t="s">
        <v>529</v>
      </c>
      <c r="D77" s="254" t="s">
        <v>27</v>
      </c>
      <c r="E77" s="234" t="s">
        <v>164</v>
      </c>
      <c r="F77" s="235" t="s">
        <v>25</v>
      </c>
      <c r="G77" s="255">
        <v>60.870808799999999</v>
      </c>
      <c r="H77" s="237">
        <f t="shared" si="16"/>
        <v>24.13</v>
      </c>
      <c r="I77" s="236">
        <f>ROUND(H77*(N($J$6+1)),2)</f>
        <v>28.18</v>
      </c>
      <c r="J77" s="241">
        <f t="shared" si="17"/>
        <v>1715.34</v>
      </c>
      <c r="K77" s="151"/>
      <c r="L77" s="162">
        <v>24.13</v>
      </c>
      <c r="M77" s="152"/>
      <c r="N77" s="100"/>
      <c r="O77" s="100"/>
      <c r="P77" s="65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67"/>
      <c r="AS77" s="67"/>
      <c r="AT77" s="67"/>
      <c r="AU77" s="67"/>
      <c r="AV77" s="67"/>
      <c r="AW77" s="67"/>
      <c r="AX77" s="67"/>
      <c r="AY77" s="67"/>
      <c r="AZ77" s="67"/>
      <c r="BA77" s="67"/>
      <c r="BB77" s="67"/>
      <c r="BC77" s="67"/>
      <c r="BD77" s="67"/>
      <c r="BE77" s="67"/>
      <c r="BF77" s="67"/>
      <c r="BG77" s="67"/>
      <c r="BH77" s="67"/>
      <c r="BI77" s="67"/>
      <c r="BJ77" s="67"/>
      <c r="BK77" s="67"/>
      <c r="BL77" s="67"/>
      <c r="BM77" s="67"/>
      <c r="BN77" s="67"/>
      <c r="BO77" s="67"/>
      <c r="BP77" s="67"/>
      <c r="BQ77" s="67"/>
      <c r="BR77" s="67"/>
      <c r="BS77" s="67"/>
      <c r="BT77" s="67"/>
      <c r="BU77" s="67"/>
      <c r="BV77" s="67"/>
      <c r="BW77" s="67"/>
      <c r="BX77" s="67"/>
      <c r="BY77" s="67"/>
      <c r="BZ77" s="67"/>
      <c r="CA77" s="67"/>
      <c r="CB77" s="67"/>
      <c r="CC77" s="67"/>
      <c r="CD77" s="67"/>
      <c r="CE77" s="67"/>
      <c r="CF77" s="67"/>
      <c r="CG77" s="67"/>
      <c r="CH77" s="67"/>
      <c r="CI77" s="67"/>
      <c r="CJ77" s="67"/>
      <c r="CK77" s="67"/>
      <c r="CL77" s="67"/>
      <c r="CM77" s="67"/>
      <c r="CN77" s="67"/>
      <c r="CO77" s="67"/>
      <c r="CP77" s="67"/>
      <c r="CQ77" s="67"/>
      <c r="CR77" s="67"/>
      <c r="CS77" s="67"/>
      <c r="CT77" s="67"/>
      <c r="CU77" s="67"/>
      <c r="CV77" s="67"/>
      <c r="CW77" s="67"/>
      <c r="CX77" s="67"/>
      <c r="CY77" s="67"/>
      <c r="CZ77" s="67"/>
      <c r="DA77" s="67"/>
      <c r="DB77" s="67"/>
      <c r="DC77" s="67"/>
      <c r="DD77" s="67"/>
      <c r="DE77" s="67"/>
      <c r="DF77" s="67"/>
      <c r="DG77" s="67"/>
      <c r="DH77" s="67"/>
      <c r="DI77" s="67"/>
      <c r="DJ77" s="67"/>
      <c r="DK77" s="67"/>
      <c r="DL77" s="67"/>
      <c r="DM77" s="67"/>
      <c r="DN77" s="67"/>
      <c r="DO77" s="67"/>
      <c r="DP77" s="67"/>
      <c r="DQ77" s="67"/>
      <c r="DR77" s="67"/>
      <c r="DS77" s="67"/>
      <c r="DT77" s="67"/>
      <c r="DU77" s="67"/>
      <c r="DV77" s="67"/>
      <c r="DW77" s="67"/>
      <c r="DX77" s="67"/>
      <c r="DY77" s="67"/>
      <c r="DZ77" s="67"/>
      <c r="EA77" s="67"/>
      <c r="EB77" s="67"/>
      <c r="EC77" s="67"/>
      <c r="ED77" s="67"/>
      <c r="EE77" s="67"/>
      <c r="EF77" s="67"/>
      <c r="EG77" s="67"/>
      <c r="EH77" s="67"/>
      <c r="EI77" s="67"/>
      <c r="EJ77" s="67"/>
      <c r="EK77" s="67"/>
      <c r="EL77" s="67"/>
      <c r="EM77" s="67"/>
      <c r="EN77" s="67"/>
      <c r="EO77" s="67"/>
      <c r="EP77" s="67"/>
      <c r="EQ77" s="67"/>
      <c r="ER77" s="67"/>
      <c r="ES77" s="67"/>
      <c r="ET77" s="67"/>
      <c r="EU77" s="67"/>
      <c r="EV77" s="67"/>
      <c r="EW77" s="67"/>
      <c r="EX77" s="67"/>
      <c r="EY77" s="67"/>
      <c r="EZ77" s="67"/>
      <c r="FA77" s="67"/>
      <c r="FB77" s="67"/>
      <c r="FC77" s="67"/>
      <c r="FD77" s="67"/>
      <c r="FE77" s="67"/>
      <c r="FF77" s="67"/>
      <c r="FG77" s="67"/>
      <c r="FH77" s="67"/>
      <c r="FI77" s="67"/>
      <c r="FJ77" s="67"/>
      <c r="FK77" s="67"/>
      <c r="FL77" s="67"/>
      <c r="FM77" s="67"/>
      <c r="FN77" s="67"/>
      <c r="FO77" s="67"/>
      <c r="FP77" s="67"/>
      <c r="FQ77" s="67"/>
      <c r="FR77" s="67"/>
      <c r="FS77" s="67"/>
      <c r="FT77" s="67"/>
      <c r="FU77" s="67"/>
      <c r="FV77" s="67"/>
      <c r="FW77" s="67"/>
      <c r="FX77" s="67"/>
      <c r="FY77" s="67"/>
      <c r="FZ77" s="67"/>
      <c r="GA77" s="67"/>
      <c r="GB77" s="67"/>
      <c r="GC77" s="67"/>
      <c r="GD77" s="67"/>
      <c r="GE77" s="67"/>
      <c r="GF77" s="67"/>
      <c r="GG77" s="67"/>
      <c r="GH77" s="67"/>
      <c r="GI77" s="67"/>
      <c r="GJ77" s="67"/>
      <c r="GK77" s="67"/>
      <c r="GL77" s="67"/>
      <c r="GM77" s="67"/>
      <c r="GN77" s="67"/>
      <c r="GO77" s="67"/>
      <c r="GP77" s="67"/>
      <c r="GQ77" s="67"/>
      <c r="GR77" s="67"/>
      <c r="GS77" s="67"/>
      <c r="GT77" s="67"/>
      <c r="GU77" s="67"/>
      <c r="GV77" s="67"/>
      <c r="GW77" s="67"/>
      <c r="GX77" s="67"/>
      <c r="GY77" s="67"/>
      <c r="GZ77" s="67"/>
      <c r="HA77" s="67"/>
      <c r="HB77" s="67"/>
      <c r="HC77" s="67"/>
      <c r="HD77" s="67"/>
      <c r="HE77" s="67"/>
      <c r="HF77" s="67"/>
      <c r="HG77" s="67"/>
      <c r="HH77" s="67"/>
      <c r="HI77" s="67"/>
      <c r="HJ77" s="67"/>
      <c r="HK77" s="67"/>
      <c r="HL77" s="67"/>
      <c r="HM77" s="67"/>
      <c r="HN77" s="67"/>
      <c r="HO77" s="67"/>
      <c r="HP77" s="67"/>
      <c r="HQ77" s="67"/>
      <c r="HR77" s="67"/>
      <c r="HS77" s="67"/>
      <c r="HT77" s="67"/>
      <c r="HU77" s="67"/>
      <c r="HV77" s="67"/>
      <c r="HW77" s="67"/>
      <c r="HX77" s="67"/>
      <c r="HY77" s="67"/>
    </row>
    <row r="78" spans="1:233" s="103" customFormat="1" x14ac:dyDescent="0.2">
      <c r="A78" s="91"/>
      <c r="B78"/>
      <c r="C78" s="253" t="s">
        <v>530</v>
      </c>
      <c r="D78" s="254" t="s">
        <v>27</v>
      </c>
      <c r="E78" s="234" t="s">
        <v>165</v>
      </c>
      <c r="F78" s="235" t="s">
        <v>25</v>
      </c>
      <c r="G78" s="255">
        <v>48.367533408000007</v>
      </c>
      <c r="H78" s="237">
        <f t="shared" si="16"/>
        <v>24.13</v>
      </c>
      <c r="I78" s="236">
        <f>ROUND(H78*(N($J$6+1)),2)</f>
        <v>28.18</v>
      </c>
      <c r="J78" s="241">
        <f t="shared" si="17"/>
        <v>1363</v>
      </c>
      <c r="K78" s="151"/>
      <c r="L78" s="162">
        <v>24.13</v>
      </c>
      <c r="M78" s="152"/>
      <c r="N78" s="100"/>
      <c r="O78" s="100"/>
      <c r="P78" s="65"/>
      <c r="Q78" s="67"/>
      <c r="R78" s="67"/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  <c r="AN78" s="67"/>
      <c r="AO78" s="67"/>
      <c r="AP78" s="67"/>
      <c r="AQ78" s="67"/>
      <c r="AR78" s="67"/>
      <c r="AS78" s="67"/>
      <c r="AT78" s="67"/>
      <c r="AU78" s="67"/>
      <c r="AV78" s="67"/>
      <c r="AW78" s="67"/>
      <c r="AX78" s="67"/>
      <c r="AY78" s="67"/>
      <c r="AZ78" s="67"/>
      <c r="BA78" s="67"/>
      <c r="BB78" s="67"/>
      <c r="BC78" s="67"/>
      <c r="BD78" s="67"/>
      <c r="BE78" s="67"/>
      <c r="BF78" s="67"/>
      <c r="BG78" s="67"/>
      <c r="BH78" s="67"/>
      <c r="BI78" s="67"/>
      <c r="BJ78" s="67"/>
      <c r="BK78" s="67"/>
      <c r="BL78" s="67"/>
      <c r="BM78" s="67"/>
      <c r="BN78" s="67"/>
      <c r="BO78" s="67"/>
      <c r="BP78" s="67"/>
      <c r="BQ78" s="67"/>
      <c r="BR78" s="67"/>
      <c r="BS78" s="67"/>
      <c r="BT78" s="67"/>
      <c r="BU78" s="67"/>
      <c r="BV78" s="67"/>
      <c r="BW78" s="67"/>
      <c r="BX78" s="67"/>
      <c r="BY78" s="67"/>
      <c r="BZ78" s="67"/>
      <c r="CA78" s="67"/>
      <c r="CB78" s="67"/>
      <c r="CC78" s="67"/>
      <c r="CD78" s="67"/>
      <c r="CE78" s="67"/>
      <c r="CF78" s="67"/>
      <c r="CG78" s="67"/>
      <c r="CH78" s="67"/>
      <c r="CI78" s="67"/>
      <c r="CJ78" s="67"/>
      <c r="CK78" s="67"/>
      <c r="CL78" s="67"/>
      <c r="CM78" s="67"/>
      <c r="CN78" s="67"/>
      <c r="CO78" s="67"/>
      <c r="CP78" s="67"/>
      <c r="CQ78" s="67"/>
      <c r="CR78" s="67"/>
      <c r="CS78" s="67"/>
      <c r="CT78" s="67"/>
      <c r="CU78" s="67"/>
      <c r="CV78" s="67"/>
      <c r="CW78" s="67"/>
      <c r="CX78" s="67"/>
      <c r="CY78" s="67"/>
      <c r="CZ78" s="67"/>
      <c r="DA78" s="67"/>
      <c r="DB78" s="67"/>
      <c r="DC78" s="67"/>
      <c r="DD78" s="67"/>
      <c r="DE78" s="67"/>
      <c r="DF78" s="67"/>
      <c r="DG78" s="67"/>
      <c r="DH78" s="67"/>
      <c r="DI78" s="67"/>
      <c r="DJ78" s="67"/>
      <c r="DK78" s="67"/>
      <c r="DL78" s="67"/>
      <c r="DM78" s="67"/>
      <c r="DN78" s="67"/>
      <c r="DO78" s="67"/>
      <c r="DP78" s="67"/>
      <c r="DQ78" s="67"/>
      <c r="DR78" s="67"/>
      <c r="DS78" s="67"/>
      <c r="DT78" s="67"/>
      <c r="DU78" s="67"/>
      <c r="DV78" s="67"/>
      <c r="DW78" s="67"/>
      <c r="DX78" s="67"/>
      <c r="DY78" s="67"/>
      <c r="DZ78" s="67"/>
      <c r="EA78" s="67"/>
      <c r="EB78" s="67"/>
      <c r="EC78" s="67"/>
      <c r="ED78" s="67"/>
      <c r="EE78" s="67"/>
      <c r="EF78" s="67"/>
      <c r="EG78" s="67"/>
      <c r="EH78" s="67"/>
      <c r="EI78" s="67"/>
      <c r="EJ78" s="67"/>
      <c r="EK78" s="67"/>
      <c r="EL78" s="67"/>
      <c r="EM78" s="67"/>
      <c r="EN78" s="67"/>
      <c r="EO78" s="67"/>
      <c r="EP78" s="67"/>
      <c r="EQ78" s="67"/>
      <c r="ER78" s="67"/>
      <c r="ES78" s="67"/>
      <c r="ET78" s="67"/>
      <c r="EU78" s="67"/>
      <c r="EV78" s="67"/>
      <c r="EW78" s="67"/>
      <c r="EX78" s="67"/>
      <c r="EY78" s="67"/>
      <c r="EZ78" s="67"/>
      <c r="FA78" s="67"/>
      <c r="FB78" s="67"/>
      <c r="FC78" s="67"/>
      <c r="FD78" s="67"/>
      <c r="FE78" s="67"/>
      <c r="FF78" s="67"/>
      <c r="FG78" s="67"/>
      <c r="FH78" s="67"/>
      <c r="FI78" s="67"/>
      <c r="FJ78" s="67"/>
      <c r="FK78" s="67"/>
      <c r="FL78" s="67"/>
      <c r="FM78" s="67"/>
      <c r="FN78" s="67"/>
      <c r="FO78" s="67"/>
      <c r="FP78" s="67"/>
      <c r="FQ78" s="67"/>
      <c r="FR78" s="67"/>
      <c r="FS78" s="67"/>
      <c r="FT78" s="67"/>
      <c r="FU78" s="67"/>
      <c r="FV78" s="67"/>
      <c r="FW78" s="67"/>
      <c r="FX78" s="67"/>
      <c r="FY78" s="67"/>
      <c r="FZ78" s="67"/>
      <c r="GA78" s="67"/>
      <c r="GB78" s="67"/>
      <c r="GC78" s="67"/>
      <c r="GD78" s="67"/>
      <c r="GE78" s="67"/>
      <c r="GF78" s="67"/>
      <c r="GG78" s="67"/>
      <c r="GH78" s="67"/>
      <c r="GI78" s="67"/>
      <c r="GJ78" s="67"/>
      <c r="GK78" s="67"/>
      <c r="GL78" s="67"/>
      <c r="GM78" s="67"/>
      <c r="GN78" s="67"/>
      <c r="GO78" s="67"/>
      <c r="GP78" s="67"/>
      <c r="GQ78" s="67"/>
      <c r="GR78" s="67"/>
      <c r="GS78" s="67"/>
      <c r="GT78" s="67"/>
      <c r="GU78" s="67"/>
      <c r="GV78" s="67"/>
      <c r="GW78" s="67"/>
      <c r="GX78" s="67"/>
      <c r="GY78" s="67"/>
      <c r="GZ78" s="67"/>
      <c r="HA78" s="67"/>
      <c r="HB78" s="67"/>
      <c r="HC78" s="67"/>
      <c r="HD78" s="67"/>
      <c r="HE78" s="67"/>
      <c r="HF78" s="67"/>
      <c r="HG78" s="67"/>
      <c r="HH78" s="67"/>
      <c r="HI78" s="67"/>
      <c r="HJ78" s="67"/>
      <c r="HK78" s="67"/>
      <c r="HL78" s="67"/>
      <c r="HM78" s="67"/>
      <c r="HN78" s="67"/>
      <c r="HO78" s="67"/>
      <c r="HP78" s="67"/>
      <c r="HQ78" s="67"/>
      <c r="HR78" s="67"/>
      <c r="HS78" s="67"/>
      <c r="HT78" s="67"/>
      <c r="HU78" s="67"/>
      <c r="HV78" s="67"/>
      <c r="HW78" s="67"/>
      <c r="HX78" s="67"/>
      <c r="HY78" s="67"/>
    </row>
    <row r="79" spans="1:233" s="103" customFormat="1" x14ac:dyDescent="0.2">
      <c r="A79" s="91"/>
      <c r="B79"/>
      <c r="C79" s="253" t="s">
        <v>531</v>
      </c>
      <c r="D79" s="254" t="s">
        <v>27</v>
      </c>
      <c r="E79" s="234" t="s">
        <v>166</v>
      </c>
      <c r="F79" s="235" t="s">
        <v>25</v>
      </c>
      <c r="G79" s="255">
        <v>66.998084720000008</v>
      </c>
      <c r="H79" s="237">
        <f t="shared" si="16"/>
        <v>24.13</v>
      </c>
      <c r="I79" s="236">
        <f>ROUND(H79*(N($J$6+1)),2)</f>
        <v>28.18</v>
      </c>
      <c r="J79" s="241">
        <f t="shared" si="17"/>
        <v>1888.01</v>
      </c>
      <c r="K79" s="151"/>
      <c r="L79" s="162">
        <v>24.13</v>
      </c>
      <c r="M79" s="152"/>
      <c r="N79" s="100"/>
      <c r="O79" s="100"/>
      <c r="P79" s="65"/>
      <c r="Q79" s="67"/>
      <c r="R79" s="67"/>
      <c r="S79" s="67"/>
      <c r="T79" s="67"/>
      <c r="U79" s="67"/>
      <c r="V79" s="67"/>
      <c r="W79" s="67"/>
      <c r="X79" s="67"/>
      <c r="Y79" s="67"/>
      <c r="Z79" s="67"/>
      <c r="AA79" s="67"/>
      <c r="AB79" s="67"/>
      <c r="AC79" s="67"/>
      <c r="AD79" s="67"/>
      <c r="AE79" s="67"/>
      <c r="AF79" s="67"/>
      <c r="AG79" s="67"/>
      <c r="AH79" s="67"/>
      <c r="AI79" s="67"/>
      <c r="AJ79" s="67"/>
      <c r="AK79" s="67"/>
      <c r="AL79" s="67"/>
      <c r="AM79" s="67"/>
      <c r="AN79" s="67"/>
      <c r="AO79" s="67"/>
      <c r="AP79" s="67"/>
      <c r="AQ79" s="67"/>
      <c r="AR79" s="67"/>
      <c r="AS79" s="67"/>
      <c r="AT79" s="67"/>
      <c r="AU79" s="67"/>
      <c r="AV79" s="67"/>
      <c r="AW79" s="67"/>
      <c r="AX79" s="67"/>
      <c r="AY79" s="67"/>
      <c r="AZ79" s="67"/>
      <c r="BA79" s="67"/>
      <c r="BB79" s="67"/>
      <c r="BC79" s="67"/>
      <c r="BD79" s="67"/>
      <c r="BE79" s="67"/>
      <c r="BF79" s="67"/>
      <c r="BG79" s="67"/>
      <c r="BH79" s="67"/>
      <c r="BI79" s="67"/>
      <c r="BJ79" s="67"/>
      <c r="BK79" s="67"/>
      <c r="BL79" s="67"/>
      <c r="BM79" s="67"/>
      <c r="BN79" s="67"/>
      <c r="BO79" s="67"/>
      <c r="BP79" s="67"/>
      <c r="BQ79" s="67"/>
      <c r="BR79" s="67"/>
      <c r="BS79" s="67"/>
      <c r="BT79" s="67"/>
      <c r="BU79" s="67"/>
      <c r="BV79" s="67"/>
      <c r="BW79" s="67"/>
      <c r="BX79" s="67"/>
      <c r="BY79" s="67"/>
      <c r="BZ79" s="67"/>
      <c r="CA79" s="67"/>
      <c r="CB79" s="67"/>
      <c r="CC79" s="67"/>
      <c r="CD79" s="67"/>
      <c r="CE79" s="67"/>
      <c r="CF79" s="67"/>
      <c r="CG79" s="67"/>
      <c r="CH79" s="67"/>
      <c r="CI79" s="67"/>
      <c r="CJ79" s="67"/>
      <c r="CK79" s="67"/>
      <c r="CL79" s="67"/>
      <c r="CM79" s="67"/>
      <c r="CN79" s="67"/>
      <c r="CO79" s="67"/>
      <c r="CP79" s="67"/>
      <c r="CQ79" s="67"/>
      <c r="CR79" s="67"/>
      <c r="CS79" s="67"/>
      <c r="CT79" s="67"/>
      <c r="CU79" s="67"/>
      <c r="CV79" s="67"/>
      <c r="CW79" s="67"/>
      <c r="CX79" s="67"/>
      <c r="CY79" s="67"/>
      <c r="CZ79" s="67"/>
      <c r="DA79" s="67"/>
      <c r="DB79" s="67"/>
      <c r="DC79" s="67"/>
      <c r="DD79" s="67"/>
      <c r="DE79" s="67"/>
      <c r="DF79" s="67"/>
      <c r="DG79" s="67"/>
      <c r="DH79" s="67"/>
      <c r="DI79" s="67"/>
      <c r="DJ79" s="67"/>
      <c r="DK79" s="67"/>
      <c r="DL79" s="67"/>
      <c r="DM79" s="67"/>
      <c r="DN79" s="67"/>
      <c r="DO79" s="67"/>
      <c r="DP79" s="67"/>
      <c r="DQ79" s="67"/>
      <c r="DR79" s="67"/>
      <c r="DS79" s="67"/>
      <c r="DT79" s="67"/>
      <c r="DU79" s="67"/>
      <c r="DV79" s="67"/>
      <c r="DW79" s="67"/>
      <c r="DX79" s="67"/>
      <c r="DY79" s="67"/>
      <c r="DZ79" s="67"/>
      <c r="EA79" s="67"/>
      <c r="EB79" s="67"/>
      <c r="EC79" s="67"/>
      <c r="ED79" s="67"/>
      <c r="EE79" s="67"/>
      <c r="EF79" s="67"/>
      <c r="EG79" s="67"/>
      <c r="EH79" s="67"/>
      <c r="EI79" s="67"/>
      <c r="EJ79" s="67"/>
      <c r="EK79" s="67"/>
      <c r="EL79" s="67"/>
      <c r="EM79" s="67"/>
      <c r="EN79" s="67"/>
      <c r="EO79" s="67"/>
      <c r="EP79" s="67"/>
      <c r="EQ79" s="67"/>
      <c r="ER79" s="67"/>
      <c r="ES79" s="67"/>
      <c r="ET79" s="67"/>
      <c r="EU79" s="67"/>
      <c r="EV79" s="67"/>
      <c r="EW79" s="67"/>
      <c r="EX79" s="67"/>
      <c r="EY79" s="67"/>
      <c r="EZ79" s="67"/>
      <c r="FA79" s="67"/>
      <c r="FB79" s="67"/>
      <c r="FC79" s="67"/>
      <c r="FD79" s="67"/>
      <c r="FE79" s="67"/>
      <c r="FF79" s="67"/>
      <c r="FG79" s="67"/>
      <c r="FH79" s="67"/>
      <c r="FI79" s="67"/>
      <c r="FJ79" s="67"/>
      <c r="FK79" s="67"/>
      <c r="FL79" s="67"/>
      <c r="FM79" s="67"/>
      <c r="FN79" s="67"/>
      <c r="FO79" s="67"/>
      <c r="FP79" s="67"/>
      <c r="FQ79" s="67"/>
      <c r="FR79" s="67"/>
      <c r="FS79" s="67"/>
      <c r="FT79" s="67"/>
      <c r="FU79" s="67"/>
      <c r="FV79" s="67"/>
      <c r="FW79" s="67"/>
      <c r="FX79" s="67"/>
      <c r="FY79" s="67"/>
      <c r="FZ79" s="67"/>
      <c r="GA79" s="67"/>
      <c r="GB79" s="67"/>
      <c r="GC79" s="67"/>
      <c r="GD79" s="67"/>
      <c r="GE79" s="67"/>
      <c r="GF79" s="67"/>
      <c r="GG79" s="67"/>
      <c r="GH79" s="67"/>
      <c r="GI79" s="67"/>
      <c r="GJ79" s="67"/>
      <c r="GK79" s="67"/>
      <c r="GL79" s="67"/>
      <c r="GM79" s="67"/>
      <c r="GN79" s="67"/>
      <c r="GO79" s="67"/>
      <c r="GP79" s="67"/>
      <c r="GQ79" s="67"/>
      <c r="GR79" s="67"/>
      <c r="GS79" s="67"/>
      <c r="GT79" s="67"/>
      <c r="GU79" s="67"/>
      <c r="GV79" s="67"/>
      <c r="GW79" s="67"/>
      <c r="GX79" s="67"/>
      <c r="GY79" s="67"/>
      <c r="GZ79" s="67"/>
      <c r="HA79" s="67"/>
      <c r="HB79" s="67"/>
      <c r="HC79" s="67"/>
      <c r="HD79" s="67"/>
      <c r="HE79" s="67"/>
      <c r="HF79" s="67"/>
      <c r="HG79" s="67"/>
      <c r="HH79" s="67"/>
      <c r="HI79" s="67"/>
      <c r="HJ79" s="67"/>
      <c r="HK79" s="67"/>
      <c r="HL79" s="67"/>
      <c r="HM79" s="67"/>
      <c r="HN79" s="67"/>
      <c r="HO79" s="67"/>
      <c r="HP79" s="67"/>
      <c r="HQ79" s="67"/>
      <c r="HR79" s="67"/>
      <c r="HS79" s="67"/>
      <c r="HT79" s="67"/>
      <c r="HU79" s="67"/>
      <c r="HV79" s="67"/>
      <c r="HW79" s="67"/>
      <c r="HX79" s="67"/>
      <c r="HY79" s="67"/>
    </row>
    <row r="80" spans="1:233" s="103" customFormat="1" x14ac:dyDescent="0.2">
      <c r="A80" s="91"/>
      <c r="B80"/>
      <c r="C80" s="253" t="s">
        <v>532</v>
      </c>
      <c r="D80" s="254" t="s">
        <v>27</v>
      </c>
      <c r="E80" s="234" t="s">
        <v>177</v>
      </c>
      <c r="F80" s="235" t="s">
        <v>25</v>
      </c>
      <c r="G80" s="255">
        <v>56.006246163200004</v>
      </c>
      <c r="H80" s="237">
        <f t="shared" si="16"/>
        <v>24.13</v>
      </c>
      <c r="I80" s="236">
        <f>ROUND(H80*(N($J$6+1)),2)</f>
        <v>28.18</v>
      </c>
      <c r="J80" s="241">
        <f t="shared" si="17"/>
        <v>1578.26</v>
      </c>
      <c r="K80" s="151"/>
      <c r="L80" s="162">
        <v>24.13</v>
      </c>
      <c r="M80" s="152"/>
      <c r="N80" s="100"/>
      <c r="O80" s="100"/>
      <c r="P80" s="65"/>
      <c r="Q80" s="67"/>
      <c r="R80" s="67"/>
      <c r="S80" s="67"/>
      <c r="T80" s="67"/>
      <c r="U80" s="67"/>
      <c r="V80" s="67"/>
      <c r="W80" s="67"/>
      <c r="X80" s="67"/>
      <c r="Y80" s="67"/>
      <c r="Z80" s="67"/>
      <c r="AA80" s="67"/>
      <c r="AB80" s="67"/>
      <c r="AC80" s="67"/>
      <c r="AD80" s="67"/>
      <c r="AE80" s="67"/>
      <c r="AF80" s="67"/>
      <c r="AG80" s="67"/>
      <c r="AH80" s="67"/>
      <c r="AI80" s="67"/>
      <c r="AJ80" s="67"/>
      <c r="AK80" s="67"/>
      <c r="AL80" s="67"/>
      <c r="AM80" s="67"/>
      <c r="AN80" s="67"/>
      <c r="AO80" s="67"/>
      <c r="AP80" s="67"/>
      <c r="AQ80" s="67"/>
      <c r="AR80" s="67"/>
      <c r="AS80" s="67"/>
      <c r="AT80" s="67"/>
      <c r="AU80" s="67"/>
      <c r="AV80" s="67"/>
      <c r="AW80" s="67"/>
      <c r="AX80" s="67"/>
      <c r="AY80" s="67"/>
      <c r="AZ80" s="67"/>
      <c r="BA80" s="67"/>
      <c r="BB80" s="67"/>
      <c r="BC80" s="67"/>
      <c r="BD80" s="67"/>
      <c r="BE80" s="67"/>
      <c r="BF80" s="67"/>
      <c r="BG80" s="67"/>
      <c r="BH80" s="67"/>
      <c r="BI80" s="67"/>
      <c r="BJ80" s="67"/>
      <c r="BK80" s="67"/>
      <c r="BL80" s="67"/>
      <c r="BM80" s="67"/>
      <c r="BN80" s="67"/>
      <c r="BO80" s="67"/>
      <c r="BP80" s="67"/>
      <c r="BQ80" s="67"/>
      <c r="BR80" s="67"/>
      <c r="BS80" s="67"/>
      <c r="BT80" s="67"/>
      <c r="BU80" s="67"/>
      <c r="BV80" s="67"/>
      <c r="BW80" s="67"/>
      <c r="BX80" s="67"/>
      <c r="BY80" s="67"/>
      <c r="BZ80" s="67"/>
      <c r="CA80" s="67"/>
      <c r="CB80" s="67"/>
      <c r="CC80" s="67"/>
      <c r="CD80" s="67"/>
      <c r="CE80" s="67"/>
      <c r="CF80" s="67"/>
      <c r="CG80" s="67"/>
      <c r="CH80" s="67"/>
      <c r="CI80" s="67"/>
      <c r="CJ80" s="67"/>
      <c r="CK80" s="67"/>
      <c r="CL80" s="67"/>
      <c r="CM80" s="67"/>
      <c r="CN80" s="67"/>
      <c r="CO80" s="67"/>
      <c r="CP80" s="67"/>
      <c r="CQ80" s="67"/>
      <c r="CR80" s="67"/>
      <c r="CS80" s="67"/>
      <c r="CT80" s="67"/>
      <c r="CU80" s="67"/>
      <c r="CV80" s="67"/>
      <c r="CW80" s="67"/>
      <c r="CX80" s="67"/>
      <c r="CY80" s="67"/>
      <c r="CZ80" s="67"/>
      <c r="DA80" s="67"/>
      <c r="DB80" s="67"/>
      <c r="DC80" s="67"/>
      <c r="DD80" s="67"/>
      <c r="DE80" s="67"/>
      <c r="DF80" s="67"/>
      <c r="DG80" s="67"/>
      <c r="DH80" s="67"/>
      <c r="DI80" s="67"/>
      <c r="DJ80" s="67"/>
      <c r="DK80" s="67"/>
      <c r="DL80" s="67"/>
      <c r="DM80" s="67"/>
      <c r="DN80" s="67"/>
      <c r="DO80" s="67"/>
      <c r="DP80" s="67"/>
      <c r="DQ80" s="67"/>
      <c r="DR80" s="67"/>
      <c r="DS80" s="67"/>
      <c r="DT80" s="67"/>
      <c r="DU80" s="67"/>
      <c r="DV80" s="67"/>
      <c r="DW80" s="67"/>
      <c r="DX80" s="67"/>
      <c r="DY80" s="67"/>
      <c r="DZ80" s="67"/>
      <c r="EA80" s="67"/>
      <c r="EB80" s="67"/>
      <c r="EC80" s="67"/>
      <c r="ED80" s="67"/>
      <c r="EE80" s="67"/>
      <c r="EF80" s="67"/>
      <c r="EG80" s="67"/>
      <c r="EH80" s="67"/>
      <c r="EI80" s="67"/>
      <c r="EJ80" s="67"/>
      <c r="EK80" s="67"/>
      <c r="EL80" s="67"/>
      <c r="EM80" s="67"/>
      <c r="EN80" s="67"/>
      <c r="EO80" s="67"/>
      <c r="EP80" s="67"/>
      <c r="EQ80" s="67"/>
      <c r="ER80" s="67"/>
      <c r="ES80" s="67"/>
      <c r="ET80" s="67"/>
      <c r="EU80" s="67"/>
      <c r="EV80" s="67"/>
      <c r="EW80" s="67"/>
      <c r="EX80" s="67"/>
      <c r="EY80" s="67"/>
      <c r="EZ80" s="67"/>
      <c r="FA80" s="67"/>
      <c r="FB80" s="67"/>
      <c r="FC80" s="67"/>
      <c r="FD80" s="67"/>
      <c r="FE80" s="67"/>
      <c r="FF80" s="67"/>
      <c r="FG80" s="67"/>
      <c r="FH80" s="67"/>
      <c r="FI80" s="67"/>
      <c r="FJ80" s="67"/>
      <c r="FK80" s="67"/>
      <c r="FL80" s="67"/>
      <c r="FM80" s="67"/>
      <c r="FN80" s="67"/>
      <c r="FO80" s="67"/>
      <c r="FP80" s="67"/>
      <c r="FQ80" s="67"/>
      <c r="FR80" s="67"/>
      <c r="FS80" s="67"/>
      <c r="FT80" s="67"/>
      <c r="FU80" s="67"/>
      <c r="FV80" s="67"/>
      <c r="FW80" s="67"/>
      <c r="FX80" s="67"/>
      <c r="FY80" s="67"/>
      <c r="FZ80" s="67"/>
      <c r="GA80" s="67"/>
      <c r="GB80" s="67"/>
      <c r="GC80" s="67"/>
      <c r="GD80" s="67"/>
      <c r="GE80" s="67"/>
      <c r="GF80" s="67"/>
      <c r="GG80" s="67"/>
      <c r="GH80" s="67"/>
      <c r="GI80" s="67"/>
      <c r="GJ80" s="67"/>
      <c r="GK80" s="67"/>
      <c r="GL80" s="67"/>
      <c r="GM80" s="67"/>
      <c r="GN80" s="67"/>
      <c r="GO80" s="67"/>
      <c r="GP80" s="67"/>
      <c r="GQ80" s="67"/>
      <c r="GR80" s="67"/>
      <c r="GS80" s="67"/>
      <c r="GT80" s="67"/>
      <c r="GU80" s="67"/>
      <c r="GV80" s="67"/>
      <c r="GW80" s="67"/>
      <c r="GX80" s="67"/>
      <c r="GY80" s="67"/>
      <c r="GZ80" s="67"/>
      <c r="HA80" s="67"/>
      <c r="HB80" s="67"/>
      <c r="HC80" s="67"/>
      <c r="HD80" s="67"/>
      <c r="HE80" s="67"/>
      <c r="HF80" s="67"/>
      <c r="HG80" s="67"/>
      <c r="HH80" s="67"/>
      <c r="HI80" s="67"/>
      <c r="HJ80" s="67"/>
      <c r="HK80" s="67"/>
      <c r="HL80" s="67"/>
      <c r="HM80" s="67"/>
      <c r="HN80" s="67"/>
      <c r="HO80" s="67"/>
      <c r="HP80" s="67"/>
      <c r="HQ80" s="67"/>
      <c r="HR80" s="67"/>
      <c r="HS80" s="67"/>
      <c r="HT80" s="67"/>
      <c r="HU80" s="67"/>
      <c r="HV80" s="67"/>
      <c r="HW80" s="67"/>
      <c r="HX80" s="67"/>
      <c r="HY80" s="67"/>
    </row>
    <row r="81" spans="1:18" s="108" customFormat="1" x14ac:dyDescent="0.2">
      <c r="A81" s="106" t="s">
        <v>120</v>
      </c>
      <c r="B81"/>
      <c r="C81" s="228">
        <v>5</v>
      </c>
      <c r="D81" s="229"/>
      <c r="E81" s="230" t="s">
        <v>119</v>
      </c>
      <c r="F81" s="229"/>
      <c r="G81" s="231"/>
      <c r="H81" s="231"/>
      <c r="I81" s="231"/>
      <c r="J81" s="231">
        <f>SUM(J82:J147)</f>
        <v>1516801.73</v>
      </c>
      <c r="K81" s="178"/>
      <c r="L81" s="161"/>
      <c r="M81" s="150"/>
      <c r="N81" s="138"/>
      <c r="O81" s="100"/>
      <c r="R81" s="109"/>
    </row>
    <row r="82" spans="1:18" s="17" customFormat="1" x14ac:dyDescent="0.2">
      <c r="A82" s="90"/>
      <c r="B82"/>
      <c r="C82" s="248" t="s">
        <v>207</v>
      </c>
      <c r="D82" s="249"/>
      <c r="E82" s="250" t="s">
        <v>215</v>
      </c>
      <c r="F82" s="251"/>
      <c r="G82" s="252"/>
      <c r="H82" s="252"/>
      <c r="I82" s="252"/>
      <c r="J82" s="252">
        <f>ROUND(G82*I82,2)</f>
        <v>0</v>
      </c>
      <c r="K82" s="178"/>
      <c r="L82" s="164"/>
      <c r="M82" s="153"/>
      <c r="N82" s="139"/>
      <c r="O82" s="100"/>
      <c r="R82" s="18"/>
    </row>
    <row r="83" spans="1:18" s="17" customFormat="1" ht="25.5" x14ac:dyDescent="0.2">
      <c r="A83" s="90"/>
      <c r="B83"/>
      <c r="C83" s="248" t="s">
        <v>208</v>
      </c>
      <c r="D83" s="249">
        <v>101114</v>
      </c>
      <c r="E83" s="250" t="s">
        <v>77</v>
      </c>
      <c r="F83" s="251"/>
      <c r="G83" s="252"/>
      <c r="H83" s="252"/>
      <c r="I83" s="252"/>
      <c r="J83" s="252">
        <f>ROUND(G83*I83,2)</f>
        <v>0</v>
      </c>
      <c r="K83" s="178"/>
      <c r="L83" s="164"/>
      <c r="M83" s="153"/>
      <c r="N83" s="139"/>
      <c r="O83" s="100"/>
      <c r="R83" s="18"/>
    </row>
    <row r="84" spans="1:18" s="32" customFormat="1" x14ac:dyDescent="0.2">
      <c r="A84" s="93"/>
      <c r="B84"/>
      <c r="C84" s="253" t="s">
        <v>216</v>
      </c>
      <c r="D84" s="256">
        <v>101114</v>
      </c>
      <c r="E84" s="234" t="s">
        <v>161</v>
      </c>
      <c r="F84" s="235" t="s">
        <v>25</v>
      </c>
      <c r="G84" s="255">
        <v>110.09850000000002</v>
      </c>
      <c r="H84" s="237">
        <f t="shared" ref="H84:H90" si="18">L84-L84*J$7</f>
        <v>4.59</v>
      </c>
      <c r="I84" s="236">
        <f>ROUND(H84*(N($J$5+1)),2)</f>
        <v>5.7</v>
      </c>
      <c r="J84" s="241">
        <f t="shared" ref="J84:J90" si="19">ROUND(G84*I84,2)</f>
        <v>627.55999999999995</v>
      </c>
      <c r="K84" s="151"/>
      <c r="L84" s="162" t="s">
        <v>122</v>
      </c>
      <c r="M84" s="152"/>
      <c r="N84" s="140"/>
      <c r="O84" s="100"/>
    </row>
    <row r="85" spans="1:18" s="32" customFormat="1" x14ac:dyDescent="0.2">
      <c r="A85" s="93"/>
      <c r="B85"/>
      <c r="C85" s="253" t="s">
        <v>217</v>
      </c>
      <c r="D85" s="256">
        <v>101114</v>
      </c>
      <c r="E85" s="234" t="s">
        <v>162</v>
      </c>
      <c r="F85" s="235" t="s">
        <v>25</v>
      </c>
      <c r="G85" s="255">
        <v>54.832499999999996</v>
      </c>
      <c r="H85" s="237">
        <f t="shared" si="18"/>
        <v>4.59</v>
      </c>
      <c r="I85" s="236">
        <f>ROUND(H85*(N($J$5+1)),2)</f>
        <v>5.7</v>
      </c>
      <c r="J85" s="241">
        <f t="shared" si="19"/>
        <v>312.55</v>
      </c>
      <c r="K85" s="151"/>
      <c r="L85" s="162" t="s">
        <v>122</v>
      </c>
      <c r="M85" s="152"/>
      <c r="N85" s="140"/>
      <c r="O85" s="100"/>
    </row>
    <row r="86" spans="1:18" s="32" customFormat="1" x14ac:dyDescent="0.2">
      <c r="A86" s="93"/>
      <c r="B86"/>
      <c r="C86" s="253" t="s">
        <v>218</v>
      </c>
      <c r="D86" s="256">
        <v>101114</v>
      </c>
      <c r="E86" s="234" t="s">
        <v>163</v>
      </c>
      <c r="F86" s="235" t="s">
        <v>25</v>
      </c>
      <c r="G86" s="255">
        <v>119.4735</v>
      </c>
      <c r="H86" s="237">
        <f t="shared" si="18"/>
        <v>4.59</v>
      </c>
      <c r="I86" s="236">
        <f>ROUND(H86*(N($J$5+1)),2)</f>
        <v>5.7</v>
      </c>
      <c r="J86" s="241">
        <f t="shared" si="19"/>
        <v>681</v>
      </c>
      <c r="K86" s="151"/>
      <c r="L86" s="162" t="s">
        <v>122</v>
      </c>
      <c r="M86" s="152"/>
      <c r="N86" s="140"/>
      <c r="O86" s="100"/>
    </row>
    <row r="87" spans="1:18" s="32" customFormat="1" x14ac:dyDescent="0.2">
      <c r="A87" s="93"/>
      <c r="B87"/>
      <c r="C87" s="253" t="s">
        <v>219</v>
      </c>
      <c r="D87" s="256">
        <v>101114</v>
      </c>
      <c r="E87" s="234" t="s">
        <v>164</v>
      </c>
      <c r="F87" s="235" t="s">
        <v>25</v>
      </c>
      <c r="G87" s="255">
        <v>191.09700000000001</v>
      </c>
      <c r="H87" s="237">
        <f t="shared" si="18"/>
        <v>4.59</v>
      </c>
      <c r="I87" s="236">
        <f>ROUND(H87*(N($J$5+1)),2)</f>
        <v>5.7</v>
      </c>
      <c r="J87" s="241">
        <f t="shared" si="19"/>
        <v>1089.25</v>
      </c>
      <c r="K87" s="151"/>
      <c r="L87" s="162" t="s">
        <v>122</v>
      </c>
      <c r="M87" s="152"/>
      <c r="N87" s="140"/>
      <c r="O87" s="100"/>
    </row>
    <row r="88" spans="1:18" s="32" customFormat="1" x14ac:dyDescent="0.2">
      <c r="A88" s="93"/>
      <c r="B88"/>
      <c r="C88" s="253" t="s">
        <v>220</v>
      </c>
      <c r="D88" s="256">
        <v>101114</v>
      </c>
      <c r="E88" s="234" t="s">
        <v>165</v>
      </c>
      <c r="F88" s="235" t="s">
        <v>25</v>
      </c>
      <c r="G88" s="255">
        <v>118.19850000000001</v>
      </c>
      <c r="H88" s="237">
        <f t="shared" si="18"/>
        <v>4.59</v>
      </c>
      <c r="I88" s="236">
        <f>ROUND(H88*(N($J$5+1)),2)</f>
        <v>5.7</v>
      </c>
      <c r="J88" s="241">
        <f t="shared" si="19"/>
        <v>673.73</v>
      </c>
      <c r="K88" s="151"/>
      <c r="L88" s="162" t="s">
        <v>122</v>
      </c>
      <c r="M88" s="152"/>
      <c r="N88" s="140"/>
      <c r="O88" s="100"/>
    </row>
    <row r="89" spans="1:18" s="32" customFormat="1" x14ac:dyDescent="0.2">
      <c r="A89" s="93"/>
      <c r="B89"/>
      <c r="C89" s="253" t="s">
        <v>221</v>
      </c>
      <c r="D89" s="256">
        <v>101114</v>
      </c>
      <c r="E89" s="234" t="s">
        <v>166</v>
      </c>
      <c r="F89" s="235" t="s">
        <v>25</v>
      </c>
      <c r="G89" s="255">
        <v>44.883000000000003</v>
      </c>
      <c r="H89" s="237">
        <f t="shared" si="18"/>
        <v>4.59</v>
      </c>
      <c r="I89" s="236">
        <f>ROUND(H89*(N($J$5+1)),2)</f>
        <v>5.7</v>
      </c>
      <c r="J89" s="241">
        <f t="shared" si="19"/>
        <v>255.83</v>
      </c>
      <c r="K89" s="151"/>
      <c r="L89" s="162" t="s">
        <v>122</v>
      </c>
      <c r="M89" s="152"/>
      <c r="N89" s="140"/>
      <c r="O89" s="100"/>
    </row>
    <row r="90" spans="1:18" s="32" customFormat="1" x14ac:dyDescent="0.2">
      <c r="A90" s="93"/>
      <c r="B90"/>
      <c r="C90" s="253" t="s">
        <v>222</v>
      </c>
      <c r="D90" s="256">
        <v>101114</v>
      </c>
      <c r="E90" s="234" t="s">
        <v>177</v>
      </c>
      <c r="F90" s="235" t="s">
        <v>25</v>
      </c>
      <c r="G90" s="255">
        <v>10.711500000000001</v>
      </c>
      <c r="H90" s="237">
        <f t="shared" si="18"/>
        <v>4.59</v>
      </c>
      <c r="I90" s="236">
        <f>ROUND(H90*(N($J$5+1)),2)</f>
        <v>5.7</v>
      </c>
      <c r="J90" s="241">
        <f t="shared" si="19"/>
        <v>61.06</v>
      </c>
      <c r="K90" s="151"/>
      <c r="L90" s="162" t="s">
        <v>122</v>
      </c>
      <c r="M90" s="152"/>
      <c r="N90" s="140"/>
      <c r="O90" s="100"/>
    </row>
    <row r="91" spans="1:18" s="17" customFormat="1" ht="39.75" customHeight="1" x14ac:dyDescent="0.2">
      <c r="A91" s="90"/>
      <c r="B91"/>
      <c r="C91" s="248" t="s">
        <v>209</v>
      </c>
      <c r="D91" s="249">
        <v>101768</v>
      </c>
      <c r="E91" s="250" t="s">
        <v>134</v>
      </c>
      <c r="F91" s="251"/>
      <c r="G91" s="252"/>
      <c r="H91" s="252"/>
      <c r="I91" s="252"/>
      <c r="J91" s="252">
        <f>ROUND(G91*I91,2)</f>
        <v>0</v>
      </c>
      <c r="K91" s="178"/>
      <c r="L91" s="164"/>
      <c r="M91" s="153"/>
      <c r="N91" s="139"/>
      <c r="O91" s="100"/>
      <c r="R91" s="18"/>
    </row>
    <row r="92" spans="1:18" s="32" customFormat="1" x14ac:dyDescent="0.2">
      <c r="A92" s="93"/>
      <c r="B92"/>
      <c r="C92" s="253" t="s">
        <v>223</v>
      </c>
      <c r="D92" s="256">
        <v>101768</v>
      </c>
      <c r="E92" s="234" t="s">
        <v>161</v>
      </c>
      <c r="F92" s="235" t="s">
        <v>25</v>
      </c>
      <c r="G92" s="255">
        <v>110.09850000000002</v>
      </c>
      <c r="H92" s="237">
        <f t="shared" ref="H92:H98" si="20">L92-L92*J$7</f>
        <v>25.76</v>
      </c>
      <c r="I92" s="236">
        <f>ROUND(H92*(N($J$5+1)),2)</f>
        <v>32</v>
      </c>
      <c r="J92" s="241">
        <f t="shared" ref="J92:J98" si="21">ROUND(G92*I92,2)</f>
        <v>3523.15</v>
      </c>
      <c r="K92" s="151"/>
      <c r="L92" s="162" t="s">
        <v>127</v>
      </c>
      <c r="M92" s="152"/>
      <c r="N92" s="140"/>
      <c r="O92" s="100"/>
    </row>
    <row r="93" spans="1:18" s="32" customFormat="1" x14ac:dyDescent="0.2">
      <c r="A93" s="93"/>
      <c r="B93"/>
      <c r="C93" s="253" t="s">
        <v>224</v>
      </c>
      <c r="D93" s="256">
        <v>101768</v>
      </c>
      <c r="E93" s="234" t="s">
        <v>162</v>
      </c>
      <c r="F93" s="235" t="s">
        <v>25</v>
      </c>
      <c r="G93" s="255">
        <v>54.832499999999996</v>
      </c>
      <c r="H93" s="237">
        <f t="shared" si="20"/>
        <v>25.76</v>
      </c>
      <c r="I93" s="236">
        <f>ROUND(H93*(N($J$5+1)),2)</f>
        <v>32</v>
      </c>
      <c r="J93" s="241">
        <f t="shared" si="21"/>
        <v>1754.64</v>
      </c>
      <c r="K93" s="151"/>
      <c r="L93" s="162" t="s">
        <v>127</v>
      </c>
      <c r="M93" s="152"/>
      <c r="N93" s="140"/>
      <c r="O93" s="100"/>
    </row>
    <row r="94" spans="1:18" s="32" customFormat="1" x14ac:dyDescent="0.2">
      <c r="A94" s="93"/>
      <c r="B94"/>
      <c r="C94" s="253" t="s">
        <v>225</v>
      </c>
      <c r="D94" s="256">
        <v>101768</v>
      </c>
      <c r="E94" s="234" t="s">
        <v>163</v>
      </c>
      <c r="F94" s="235" t="s">
        <v>25</v>
      </c>
      <c r="G94" s="255">
        <v>119.4735</v>
      </c>
      <c r="H94" s="237">
        <f t="shared" si="20"/>
        <v>25.76</v>
      </c>
      <c r="I94" s="236">
        <f>ROUND(H94*(N($J$5+1)),2)</f>
        <v>32</v>
      </c>
      <c r="J94" s="241">
        <f t="shared" si="21"/>
        <v>3823.15</v>
      </c>
      <c r="K94" s="151"/>
      <c r="L94" s="162" t="s">
        <v>127</v>
      </c>
      <c r="M94" s="152"/>
      <c r="N94" s="140"/>
      <c r="O94" s="100"/>
    </row>
    <row r="95" spans="1:18" s="32" customFormat="1" x14ac:dyDescent="0.2">
      <c r="A95" s="93"/>
      <c r="B95"/>
      <c r="C95" s="253" t="s">
        <v>226</v>
      </c>
      <c r="D95" s="256">
        <v>101768</v>
      </c>
      <c r="E95" s="234" t="s">
        <v>164</v>
      </c>
      <c r="F95" s="235" t="s">
        <v>25</v>
      </c>
      <c r="G95" s="255">
        <v>191.09700000000001</v>
      </c>
      <c r="H95" s="237">
        <f t="shared" si="20"/>
        <v>25.76</v>
      </c>
      <c r="I95" s="236">
        <f>ROUND(H95*(N($J$5+1)),2)</f>
        <v>32</v>
      </c>
      <c r="J95" s="241">
        <f t="shared" si="21"/>
        <v>6115.1</v>
      </c>
      <c r="K95" s="151"/>
      <c r="L95" s="162" t="s">
        <v>127</v>
      </c>
      <c r="M95" s="152"/>
      <c r="N95" s="140"/>
      <c r="O95" s="100"/>
    </row>
    <row r="96" spans="1:18" s="32" customFormat="1" x14ac:dyDescent="0.2">
      <c r="A96" s="93"/>
      <c r="B96"/>
      <c r="C96" s="253" t="s">
        <v>227</v>
      </c>
      <c r="D96" s="256">
        <v>101768</v>
      </c>
      <c r="E96" s="234" t="s">
        <v>165</v>
      </c>
      <c r="F96" s="235" t="s">
        <v>25</v>
      </c>
      <c r="G96" s="255">
        <v>118.19850000000001</v>
      </c>
      <c r="H96" s="237">
        <f t="shared" si="20"/>
        <v>25.76</v>
      </c>
      <c r="I96" s="236">
        <f>ROUND(H96*(N($J$5+1)),2)</f>
        <v>32</v>
      </c>
      <c r="J96" s="241">
        <f t="shared" si="21"/>
        <v>3782.35</v>
      </c>
      <c r="K96" s="151"/>
      <c r="L96" s="162" t="s">
        <v>127</v>
      </c>
      <c r="M96" s="152"/>
      <c r="N96" s="140"/>
      <c r="O96" s="100"/>
    </row>
    <row r="97" spans="1:18" s="32" customFormat="1" x14ac:dyDescent="0.2">
      <c r="A97" s="93"/>
      <c r="B97"/>
      <c r="C97" s="253" t="s">
        <v>228</v>
      </c>
      <c r="D97" s="256">
        <v>101768</v>
      </c>
      <c r="E97" s="234" t="s">
        <v>166</v>
      </c>
      <c r="F97" s="235" t="s">
        <v>25</v>
      </c>
      <c r="G97" s="255">
        <v>44.883000000000003</v>
      </c>
      <c r="H97" s="237">
        <f t="shared" si="20"/>
        <v>25.76</v>
      </c>
      <c r="I97" s="236">
        <f>ROUND(H97*(N($J$5+1)),2)</f>
        <v>32</v>
      </c>
      <c r="J97" s="241">
        <f t="shared" si="21"/>
        <v>1436.26</v>
      </c>
      <c r="K97" s="151"/>
      <c r="L97" s="162" t="s">
        <v>127</v>
      </c>
      <c r="M97" s="152"/>
      <c r="N97" s="140"/>
      <c r="O97" s="100"/>
    </row>
    <row r="98" spans="1:18" s="32" customFormat="1" x14ac:dyDescent="0.2">
      <c r="A98" s="93"/>
      <c r="B98"/>
      <c r="C98" s="253" t="s">
        <v>229</v>
      </c>
      <c r="D98" s="256">
        <v>101768</v>
      </c>
      <c r="E98" s="234" t="s">
        <v>177</v>
      </c>
      <c r="F98" s="235" t="s">
        <v>25</v>
      </c>
      <c r="G98" s="255">
        <v>10.711500000000001</v>
      </c>
      <c r="H98" s="237">
        <f t="shared" si="20"/>
        <v>25.76</v>
      </c>
      <c r="I98" s="236">
        <f>ROUND(H98*(N($J$5+1)),2)</f>
        <v>32</v>
      </c>
      <c r="J98" s="241">
        <f t="shared" si="21"/>
        <v>342.77</v>
      </c>
      <c r="K98" s="151"/>
      <c r="L98" s="162" t="s">
        <v>127</v>
      </c>
      <c r="M98" s="152"/>
      <c r="N98" s="140"/>
      <c r="O98" s="100"/>
    </row>
    <row r="99" spans="1:18" s="17" customFormat="1" ht="25.5" x14ac:dyDescent="0.2">
      <c r="A99" s="90"/>
      <c r="B99"/>
      <c r="C99" s="248" t="s">
        <v>307</v>
      </c>
      <c r="D99" s="249">
        <v>95878</v>
      </c>
      <c r="E99" s="250" t="s">
        <v>579</v>
      </c>
      <c r="F99" s="251"/>
      <c r="G99" s="252" t="s">
        <v>303</v>
      </c>
      <c r="H99" s="252"/>
      <c r="I99" s="252"/>
      <c r="J99" s="252"/>
      <c r="K99" s="178"/>
      <c r="L99" s="164"/>
      <c r="M99" s="153"/>
      <c r="N99" s="139"/>
      <c r="O99" s="100"/>
      <c r="R99" s="18"/>
    </row>
    <row r="100" spans="1:18" s="32" customFormat="1" x14ac:dyDescent="0.2">
      <c r="A100" s="93"/>
      <c r="B100"/>
      <c r="C100" s="253" t="s">
        <v>308</v>
      </c>
      <c r="D100" s="256">
        <v>95878</v>
      </c>
      <c r="E100" s="234" t="s">
        <v>161</v>
      </c>
      <c r="F100" s="235" t="s">
        <v>78</v>
      </c>
      <c r="G100" s="236">
        <v>5013.885690000001</v>
      </c>
      <c r="H100" s="237">
        <f t="shared" ref="H100:H106" si="22">L100-L100*J$7</f>
        <v>1.68</v>
      </c>
      <c r="I100" s="236">
        <f>ROUND(H100*(N($J$5+1)),2)</f>
        <v>2.09</v>
      </c>
      <c r="J100" s="241">
        <f t="shared" ref="J100:J106" si="23">ROUND(G100*I100,2)</f>
        <v>10479.02</v>
      </c>
      <c r="K100" s="151"/>
      <c r="L100" s="162" t="s">
        <v>129</v>
      </c>
      <c r="M100" s="152"/>
      <c r="N100" s="140"/>
      <c r="O100" s="100"/>
    </row>
    <row r="101" spans="1:18" s="32" customFormat="1" x14ac:dyDescent="0.2">
      <c r="A101" s="93"/>
      <c r="B101"/>
      <c r="C101" s="253" t="s">
        <v>309</v>
      </c>
      <c r="D101" s="256">
        <v>95878</v>
      </c>
      <c r="E101" s="234" t="s">
        <v>162</v>
      </c>
      <c r="F101" s="235" t="s">
        <v>78</v>
      </c>
      <c r="G101" s="236">
        <v>2497.0720499999998</v>
      </c>
      <c r="H101" s="237">
        <f t="shared" si="22"/>
        <v>1.68</v>
      </c>
      <c r="I101" s="236">
        <f>ROUND(H101*(N($J$5+1)),2)</f>
        <v>2.09</v>
      </c>
      <c r="J101" s="241">
        <f t="shared" si="23"/>
        <v>5218.88</v>
      </c>
      <c r="K101" s="151"/>
      <c r="L101" s="162" t="s">
        <v>129</v>
      </c>
      <c r="M101" s="152"/>
      <c r="N101" s="140"/>
      <c r="O101" s="100"/>
    </row>
    <row r="102" spans="1:18" s="32" customFormat="1" x14ac:dyDescent="0.2">
      <c r="A102" s="93"/>
      <c r="B102"/>
      <c r="C102" s="253" t="s">
        <v>310</v>
      </c>
      <c r="D102" s="256">
        <v>95878</v>
      </c>
      <c r="E102" s="234" t="s">
        <v>163</v>
      </c>
      <c r="F102" s="235" t="s">
        <v>78</v>
      </c>
      <c r="G102" s="236">
        <v>5440.8231900000001</v>
      </c>
      <c r="H102" s="237">
        <f t="shared" si="22"/>
        <v>1.68</v>
      </c>
      <c r="I102" s="236">
        <f>ROUND(H102*(N($J$5+1)),2)</f>
        <v>2.09</v>
      </c>
      <c r="J102" s="241">
        <f t="shared" si="23"/>
        <v>11371.32</v>
      </c>
      <c r="K102" s="151"/>
      <c r="L102" s="162" t="s">
        <v>129</v>
      </c>
      <c r="M102" s="152"/>
      <c r="N102" s="140"/>
      <c r="O102" s="100"/>
    </row>
    <row r="103" spans="1:18" s="32" customFormat="1" x14ac:dyDescent="0.2">
      <c r="A103" s="93"/>
      <c r="B103"/>
      <c r="C103" s="253" t="s">
        <v>311</v>
      </c>
      <c r="D103" s="256">
        <v>95878</v>
      </c>
      <c r="E103" s="234" t="s">
        <v>164</v>
      </c>
      <c r="F103" s="235" t="s">
        <v>78</v>
      </c>
      <c r="G103" s="236">
        <v>8702.5573800000002</v>
      </c>
      <c r="H103" s="237">
        <f t="shared" si="22"/>
        <v>1.68</v>
      </c>
      <c r="I103" s="236">
        <f>ROUND(H103*(N($J$5+1)),2)</f>
        <v>2.09</v>
      </c>
      <c r="J103" s="241">
        <f t="shared" si="23"/>
        <v>18188.34</v>
      </c>
      <c r="K103" s="151"/>
      <c r="L103" s="162" t="s">
        <v>129</v>
      </c>
      <c r="M103" s="152"/>
      <c r="N103" s="140"/>
      <c r="O103" s="100"/>
    </row>
    <row r="104" spans="1:18" s="32" customFormat="1" x14ac:dyDescent="0.2">
      <c r="A104" s="93"/>
      <c r="B104"/>
      <c r="C104" s="253" t="s">
        <v>312</v>
      </c>
      <c r="D104" s="256">
        <v>95878</v>
      </c>
      <c r="E104" s="234" t="s">
        <v>165</v>
      </c>
      <c r="F104" s="235" t="s">
        <v>78</v>
      </c>
      <c r="G104" s="236">
        <v>5382.7596900000008</v>
      </c>
      <c r="H104" s="237">
        <f t="shared" si="22"/>
        <v>1.68</v>
      </c>
      <c r="I104" s="236">
        <f>ROUND(H104*(N($J$5+1)),2)</f>
        <v>2.09</v>
      </c>
      <c r="J104" s="241">
        <f t="shared" si="23"/>
        <v>11249.97</v>
      </c>
      <c r="K104" s="151"/>
      <c r="L104" s="162" t="s">
        <v>129</v>
      </c>
      <c r="M104" s="152"/>
      <c r="N104" s="140"/>
      <c r="O104" s="100"/>
    </row>
    <row r="105" spans="1:18" s="32" customFormat="1" x14ac:dyDescent="0.2">
      <c r="A105" s="93"/>
      <c r="B105"/>
      <c r="C105" s="253" t="s">
        <v>313</v>
      </c>
      <c r="D105" s="256">
        <v>95878</v>
      </c>
      <c r="E105" s="234" t="s">
        <v>166</v>
      </c>
      <c r="F105" s="235" t="s">
        <v>78</v>
      </c>
      <c r="G105" s="236">
        <v>2043.97182</v>
      </c>
      <c r="H105" s="237">
        <f t="shared" si="22"/>
        <v>1.68</v>
      </c>
      <c r="I105" s="236">
        <f>ROUND(H105*(N($J$5+1)),2)</f>
        <v>2.09</v>
      </c>
      <c r="J105" s="241">
        <f t="shared" si="23"/>
        <v>4271.8999999999996</v>
      </c>
      <c r="K105" s="151"/>
      <c r="L105" s="162" t="s">
        <v>129</v>
      </c>
      <c r="M105" s="152"/>
      <c r="N105" s="140"/>
      <c r="O105" s="100"/>
    </row>
    <row r="106" spans="1:18" s="32" customFormat="1" x14ac:dyDescent="0.2">
      <c r="A106" s="93"/>
      <c r="B106"/>
      <c r="C106" s="253" t="s">
        <v>314</v>
      </c>
      <c r="D106" s="256">
        <v>95878</v>
      </c>
      <c r="E106" s="234" t="s">
        <v>177</v>
      </c>
      <c r="F106" s="235" t="s">
        <v>78</v>
      </c>
      <c r="G106" s="236">
        <v>487.80171000000007</v>
      </c>
      <c r="H106" s="237">
        <f t="shared" si="22"/>
        <v>1.68</v>
      </c>
      <c r="I106" s="236">
        <f>ROUND(H106*(N($J$5+1)),2)</f>
        <v>2.09</v>
      </c>
      <c r="J106" s="241">
        <f t="shared" si="23"/>
        <v>1019.51</v>
      </c>
      <c r="K106" s="151"/>
      <c r="L106" s="162" t="s">
        <v>129</v>
      </c>
      <c r="M106" s="152"/>
      <c r="N106" s="140"/>
      <c r="O106" s="100"/>
    </row>
    <row r="107" spans="1:18" s="17" customFormat="1" ht="25.5" x14ac:dyDescent="0.2">
      <c r="A107" s="90"/>
      <c r="B107"/>
      <c r="C107" s="248" t="s">
        <v>510</v>
      </c>
      <c r="D107" s="249">
        <v>100576</v>
      </c>
      <c r="E107" s="250" t="s">
        <v>133</v>
      </c>
      <c r="F107" s="251"/>
      <c r="G107" s="252"/>
      <c r="H107" s="252"/>
      <c r="I107" s="252"/>
      <c r="J107" s="252">
        <f>ROUND(G107*I107,2)</f>
        <v>0</v>
      </c>
      <c r="K107" s="178"/>
      <c r="L107" s="164"/>
      <c r="M107" s="153"/>
      <c r="N107" s="139"/>
      <c r="O107" s="100"/>
      <c r="P107" s="21"/>
      <c r="Q107" s="114"/>
      <c r="R107" s="18"/>
    </row>
    <row r="108" spans="1:18" s="32" customFormat="1" x14ac:dyDescent="0.2">
      <c r="A108" s="93"/>
      <c r="B108"/>
      <c r="C108" s="253" t="s">
        <v>511</v>
      </c>
      <c r="D108" s="256">
        <v>100576</v>
      </c>
      <c r="E108" s="234" t="s">
        <v>161</v>
      </c>
      <c r="F108" s="235" t="s">
        <v>15</v>
      </c>
      <c r="G108" s="255">
        <v>733.99000000000012</v>
      </c>
      <c r="H108" s="237">
        <f t="shared" ref="H108:H114" si="24">L108-L108*J$7</f>
        <v>2.4896196596047138</v>
      </c>
      <c r="I108" s="236">
        <f>ROUND(H108*(N($J$5+1)),2)</f>
        <v>3.09</v>
      </c>
      <c r="J108" s="241">
        <f t="shared" ref="J108:J114" si="25">ROUND(G108*I108,2)</f>
        <v>2268.0300000000002</v>
      </c>
      <c r="K108" s="151"/>
      <c r="L108" s="162">
        <v>2.4896196596047138</v>
      </c>
      <c r="M108" s="152"/>
      <c r="N108" s="140"/>
      <c r="O108" s="100"/>
    </row>
    <row r="109" spans="1:18" s="32" customFormat="1" x14ac:dyDescent="0.2">
      <c r="A109" s="93"/>
      <c r="B109"/>
      <c r="C109" s="253" t="s">
        <v>512</v>
      </c>
      <c r="D109" s="256">
        <v>100576</v>
      </c>
      <c r="E109" s="234" t="s">
        <v>162</v>
      </c>
      <c r="F109" s="235" t="s">
        <v>15</v>
      </c>
      <c r="G109" s="255">
        <v>365.54999999999995</v>
      </c>
      <c r="H109" s="237">
        <f t="shared" si="24"/>
        <v>2.4896196596047138</v>
      </c>
      <c r="I109" s="236">
        <f>ROUND(H109*(N($J$5+1)),2)</f>
        <v>3.09</v>
      </c>
      <c r="J109" s="241">
        <f t="shared" si="25"/>
        <v>1129.55</v>
      </c>
      <c r="K109" s="151"/>
      <c r="L109" s="162">
        <v>2.4896196596047138</v>
      </c>
      <c r="M109" s="152"/>
      <c r="N109" s="140"/>
      <c r="O109" s="100"/>
    </row>
    <row r="110" spans="1:18" s="32" customFormat="1" x14ac:dyDescent="0.2">
      <c r="A110" s="93"/>
      <c r="B110"/>
      <c r="C110" s="253" t="s">
        <v>513</v>
      </c>
      <c r="D110" s="256">
        <v>100576</v>
      </c>
      <c r="E110" s="234" t="s">
        <v>163</v>
      </c>
      <c r="F110" s="235" t="s">
        <v>15</v>
      </c>
      <c r="G110" s="255">
        <v>796.4899999999999</v>
      </c>
      <c r="H110" s="237">
        <f t="shared" si="24"/>
        <v>2.4896196596047138</v>
      </c>
      <c r="I110" s="236">
        <f>ROUND(H110*(N($J$5+1)),2)</f>
        <v>3.09</v>
      </c>
      <c r="J110" s="241">
        <f t="shared" si="25"/>
        <v>2461.15</v>
      </c>
      <c r="K110" s="151"/>
      <c r="L110" s="162">
        <v>2.4896196596047138</v>
      </c>
      <c r="M110" s="152"/>
      <c r="N110" s="140"/>
      <c r="O110" s="100"/>
    </row>
    <row r="111" spans="1:18" s="32" customFormat="1" x14ac:dyDescent="0.2">
      <c r="A111" s="93"/>
      <c r="B111"/>
      <c r="C111" s="253" t="s">
        <v>514</v>
      </c>
      <c r="D111" s="256">
        <v>100576</v>
      </c>
      <c r="E111" s="234" t="s">
        <v>164</v>
      </c>
      <c r="F111" s="235" t="s">
        <v>15</v>
      </c>
      <c r="G111" s="255">
        <v>1273.9800000000002</v>
      </c>
      <c r="H111" s="237">
        <f t="shared" si="24"/>
        <v>2.4896196596047138</v>
      </c>
      <c r="I111" s="236">
        <f>ROUND(H111*(N($J$5+1)),2)</f>
        <v>3.09</v>
      </c>
      <c r="J111" s="241">
        <f t="shared" si="25"/>
        <v>3936.6</v>
      </c>
      <c r="K111" s="151"/>
      <c r="L111" s="162">
        <v>2.4896196596047138</v>
      </c>
      <c r="M111" s="152"/>
      <c r="N111" s="140"/>
      <c r="O111" s="100"/>
    </row>
    <row r="112" spans="1:18" s="32" customFormat="1" x14ac:dyDescent="0.2">
      <c r="A112" s="93"/>
      <c r="B112"/>
      <c r="C112" s="253" t="s">
        <v>515</v>
      </c>
      <c r="D112" s="256">
        <v>100576</v>
      </c>
      <c r="E112" s="234" t="s">
        <v>165</v>
      </c>
      <c r="F112" s="235" t="s">
        <v>15</v>
      </c>
      <c r="G112" s="255">
        <v>787.99</v>
      </c>
      <c r="H112" s="237">
        <f t="shared" si="24"/>
        <v>2.4896196596047138</v>
      </c>
      <c r="I112" s="236">
        <f>ROUND(H112*(N($J$5+1)),2)</f>
        <v>3.09</v>
      </c>
      <c r="J112" s="241">
        <f t="shared" si="25"/>
        <v>2434.89</v>
      </c>
      <c r="K112" s="151"/>
      <c r="L112" s="162">
        <v>2.4896196596047138</v>
      </c>
      <c r="M112" s="152"/>
      <c r="N112" s="140"/>
      <c r="O112" s="100"/>
    </row>
    <row r="113" spans="1:233" s="32" customFormat="1" x14ac:dyDescent="0.2">
      <c r="A113" s="93"/>
      <c r="B113"/>
      <c r="C113" s="253" t="s">
        <v>516</v>
      </c>
      <c r="D113" s="256">
        <v>100576</v>
      </c>
      <c r="E113" s="234" t="s">
        <v>166</v>
      </c>
      <c r="F113" s="235" t="s">
        <v>15</v>
      </c>
      <c r="G113" s="255">
        <v>299.22000000000003</v>
      </c>
      <c r="H113" s="237">
        <f t="shared" si="24"/>
        <v>2.4896196596047138</v>
      </c>
      <c r="I113" s="236">
        <f>ROUND(H113*(N($J$5+1)),2)</f>
        <v>3.09</v>
      </c>
      <c r="J113" s="241">
        <f t="shared" si="25"/>
        <v>924.59</v>
      </c>
      <c r="K113" s="151"/>
      <c r="L113" s="162">
        <v>2.4896196596047138</v>
      </c>
      <c r="M113" s="152"/>
      <c r="N113" s="140"/>
      <c r="O113" s="100"/>
    </row>
    <row r="114" spans="1:233" s="32" customFormat="1" x14ac:dyDescent="0.2">
      <c r="A114" s="93"/>
      <c r="B114"/>
      <c r="C114" s="253" t="s">
        <v>517</v>
      </c>
      <c r="D114" s="256">
        <v>100576</v>
      </c>
      <c r="E114" s="234" t="s">
        <v>177</v>
      </c>
      <c r="F114" s="235" t="s">
        <v>15</v>
      </c>
      <c r="G114" s="255">
        <v>71.41</v>
      </c>
      <c r="H114" s="237">
        <f t="shared" si="24"/>
        <v>2.4896196596047138</v>
      </c>
      <c r="I114" s="236">
        <f>ROUND(H114*(N($J$5+1)),2)</f>
        <v>3.09</v>
      </c>
      <c r="J114" s="241">
        <f t="shared" si="25"/>
        <v>220.66</v>
      </c>
      <c r="K114" s="151"/>
      <c r="L114" s="162">
        <v>2.4896196596047138</v>
      </c>
      <c r="M114" s="152"/>
      <c r="N114" s="140"/>
      <c r="O114" s="100"/>
    </row>
    <row r="115" spans="1:233" s="17" customFormat="1" x14ac:dyDescent="0.2">
      <c r="A115" s="90"/>
      <c r="B115"/>
      <c r="C115" s="248" t="s">
        <v>210</v>
      </c>
      <c r="D115" s="249"/>
      <c r="E115" s="250" t="s">
        <v>230</v>
      </c>
      <c r="F115" s="251"/>
      <c r="G115" s="252"/>
      <c r="H115" s="252"/>
      <c r="I115" s="252"/>
      <c r="J115" s="252">
        <f>ROUND(G115*I115,2)</f>
        <v>0</v>
      </c>
      <c r="K115" s="178"/>
      <c r="L115" s="164"/>
      <c r="M115" s="153"/>
      <c r="N115" s="139"/>
      <c r="O115" s="100"/>
      <c r="P115" s="124"/>
      <c r="Q115" s="119"/>
      <c r="R115" s="18"/>
    </row>
    <row r="116" spans="1:233" s="17" customFormat="1" x14ac:dyDescent="0.2">
      <c r="A116" s="90"/>
      <c r="B116"/>
      <c r="C116" s="248" t="s">
        <v>211</v>
      </c>
      <c r="D116" s="249" t="s">
        <v>580</v>
      </c>
      <c r="E116" s="257" t="s">
        <v>304</v>
      </c>
      <c r="F116" s="251"/>
      <c r="G116" s="252"/>
      <c r="H116" s="252"/>
      <c r="I116" s="252"/>
      <c r="J116" s="252">
        <f>ROUND(G116*I116,2)</f>
        <v>0</v>
      </c>
      <c r="K116" s="178"/>
      <c r="L116" s="164"/>
      <c r="M116" s="153"/>
      <c r="N116" s="139"/>
      <c r="O116" s="100"/>
      <c r="P116" s="95"/>
      <c r="Q116" s="125"/>
      <c r="R116" s="18"/>
    </row>
    <row r="117" spans="1:233" s="32" customFormat="1" x14ac:dyDescent="0.2">
      <c r="A117" s="93"/>
      <c r="B117"/>
      <c r="C117" s="253" t="s">
        <v>231</v>
      </c>
      <c r="D117" s="256" t="s">
        <v>580</v>
      </c>
      <c r="E117" s="234" t="s">
        <v>161</v>
      </c>
      <c r="F117" s="235" t="s">
        <v>15</v>
      </c>
      <c r="G117" s="255">
        <v>733.99000000000012</v>
      </c>
      <c r="H117" s="237">
        <f t="shared" ref="H117:H123" si="26">L117-L117*J$7</f>
        <v>2.4896196596047138</v>
      </c>
      <c r="I117" s="236">
        <f>ROUND(H117*(N($J$5+1)),2)</f>
        <v>3.09</v>
      </c>
      <c r="J117" s="241">
        <f t="shared" ref="J117:J123" si="27">ROUND(G117*I117,2)</f>
        <v>2268.0300000000002</v>
      </c>
      <c r="K117" s="151"/>
      <c r="L117" s="162">
        <v>2.4896196596047138</v>
      </c>
      <c r="M117" s="152"/>
      <c r="N117" s="140"/>
      <c r="O117" s="100"/>
      <c r="P117" s="126"/>
      <c r="Q117" s="123"/>
    </row>
    <row r="118" spans="1:233" s="32" customFormat="1" x14ac:dyDescent="0.2">
      <c r="A118" s="93"/>
      <c r="B118"/>
      <c r="C118" s="253" t="s">
        <v>232</v>
      </c>
      <c r="D118" s="256" t="s">
        <v>580</v>
      </c>
      <c r="E118" s="234" t="s">
        <v>162</v>
      </c>
      <c r="F118" s="235" t="s">
        <v>15</v>
      </c>
      <c r="G118" s="255">
        <v>365.54999999999995</v>
      </c>
      <c r="H118" s="237">
        <f t="shared" si="26"/>
        <v>2.4896196596047138</v>
      </c>
      <c r="I118" s="236">
        <f>ROUND(H118*(N($J$5+1)),2)</f>
        <v>3.09</v>
      </c>
      <c r="J118" s="241">
        <f t="shared" si="27"/>
        <v>1129.55</v>
      </c>
      <c r="K118" s="151"/>
      <c r="L118" s="162">
        <v>2.4896196596047138</v>
      </c>
      <c r="M118" s="152"/>
      <c r="N118" s="140"/>
      <c r="O118" s="100"/>
      <c r="P118" s="126"/>
      <c r="Q118" s="95"/>
    </row>
    <row r="119" spans="1:233" s="32" customFormat="1" x14ac:dyDescent="0.2">
      <c r="A119" s="93"/>
      <c r="B119"/>
      <c r="C119" s="253" t="s">
        <v>233</v>
      </c>
      <c r="D119" s="256" t="s">
        <v>580</v>
      </c>
      <c r="E119" s="234" t="s">
        <v>163</v>
      </c>
      <c r="F119" s="235" t="s">
        <v>15</v>
      </c>
      <c r="G119" s="255">
        <v>796.4899999999999</v>
      </c>
      <c r="H119" s="237">
        <f t="shared" si="26"/>
        <v>2.4896196596047138</v>
      </c>
      <c r="I119" s="236">
        <f>ROUND(H119*(N($J$5+1)),2)</f>
        <v>3.09</v>
      </c>
      <c r="J119" s="241">
        <f t="shared" si="27"/>
        <v>2461.15</v>
      </c>
      <c r="K119" s="151"/>
      <c r="L119" s="162">
        <v>2.4896196596047138</v>
      </c>
      <c r="M119" s="152"/>
      <c r="N119" s="140"/>
      <c r="O119" s="100"/>
      <c r="P119" s="122"/>
      <c r="Q119" s="127"/>
    </row>
    <row r="120" spans="1:233" s="32" customFormat="1" x14ac:dyDescent="0.2">
      <c r="A120" s="93"/>
      <c r="B120"/>
      <c r="C120" s="253" t="s">
        <v>234</v>
      </c>
      <c r="D120" s="256" t="s">
        <v>580</v>
      </c>
      <c r="E120" s="234" t="s">
        <v>164</v>
      </c>
      <c r="F120" s="235" t="s">
        <v>15</v>
      </c>
      <c r="G120" s="255">
        <v>1273.9800000000002</v>
      </c>
      <c r="H120" s="237">
        <f t="shared" si="26"/>
        <v>2.4896196596047138</v>
      </c>
      <c r="I120" s="236">
        <f>ROUND(H120*(N($J$5+1)),2)</f>
        <v>3.09</v>
      </c>
      <c r="J120" s="241">
        <f t="shared" si="27"/>
        <v>3936.6</v>
      </c>
      <c r="K120" s="151"/>
      <c r="L120" s="162">
        <v>2.4896196596047138</v>
      </c>
      <c r="M120" s="152"/>
      <c r="N120" s="140"/>
      <c r="O120" s="100"/>
      <c r="Q120" s="128"/>
    </row>
    <row r="121" spans="1:233" s="32" customFormat="1" x14ac:dyDescent="0.2">
      <c r="A121" s="93"/>
      <c r="B121"/>
      <c r="C121" s="253" t="s">
        <v>235</v>
      </c>
      <c r="D121" s="256" t="s">
        <v>580</v>
      </c>
      <c r="E121" s="234" t="s">
        <v>165</v>
      </c>
      <c r="F121" s="235" t="s">
        <v>15</v>
      </c>
      <c r="G121" s="255">
        <v>787.99</v>
      </c>
      <c r="H121" s="237">
        <f t="shared" si="26"/>
        <v>2.4896196596047138</v>
      </c>
      <c r="I121" s="236">
        <f>ROUND(H121*(N($J$5+1)),2)</f>
        <v>3.09</v>
      </c>
      <c r="J121" s="241">
        <f t="shared" si="27"/>
        <v>2434.89</v>
      </c>
      <c r="K121" s="151"/>
      <c r="L121" s="162">
        <v>2.4896196596047138</v>
      </c>
      <c r="M121" s="152"/>
      <c r="N121" s="140"/>
      <c r="O121" s="100"/>
    </row>
    <row r="122" spans="1:233" s="32" customFormat="1" x14ac:dyDescent="0.2">
      <c r="A122" s="93"/>
      <c r="B122"/>
      <c r="C122" s="253" t="s">
        <v>236</v>
      </c>
      <c r="D122" s="256" t="s">
        <v>580</v>
      </c>
      <c r="E122" s="234" t="s">
        <v>166</v>
      </c>
      <c r="F122" s="235" t="s">
        <v>15</v>
      </c>
      <c r="G122" s="255">
        <v>299.22000000000003</v>
      </c>
      <c r="H122" s="237">
        <f t="shared" si="26"/>
        <v>2.4896196596047138</v>
      </c>
      <c r="I122" s="236">
        <f>ROUND(H122*(N($J$5+1)),2)</f>
        <v>3.09</v>
      </c>
      <c r="J122" s="241">
        <f t="shared" si="27"/>
        <v>924.59</v>
      </c>
      <c r="K122" s="151"/>
      <c r="L122" s="162">
        <v>2.4896196596047138</v>
      </c>
      <c r="M122" s="152"/>
      <c r="N122" s="140"/>
      <c r="O122" s="100"/>
    </row>
    <row r="123" spans="1:233" s="32" customFormat="1" x14ac:dyDescent="0.2">
      <c r="A123" s="93"/>
      <c r="B123"/>
      <c r="C123" s="253" t="s">
        <v>237</v>
      </c>
      <c r="D123" s="256" t="s">
        <v>580</v>
      </c>
      <c r="E123" s="234" t="s">
        <v>177</v>
      </c>
      <c r="F123" s="235" t="s">
        <v>15</v>
      </c>
      <c r="G123" s="255">
        <v>71.41</v>
      </c>
      <c r="H123" s="237">
        <f t="shared" si="26"/>
        <v>2.4896196596047138</v>
      </c>
      <c r="I123" s="236">
        <f>ROUND(H123*(N($J$5+1)),2)</f>
        <v>3.09</v>
      </c>
      <c r="J123" s="241">
        <f t="shared" si="27"/>
        <v>220.66</v>
      </c>
      <c r="K123" s="151"/>
      <c r="L123" s="162">
        <v>2.4896196596047138</v>
      </c>
      <c r="M123" s="152"/>
      <c r="N123" s="140"/>
      <c r="O123" s="100"/>
    </row>
    <row r="124" spans="1:233" s="17" customFormat="1" ht="25.5" x14ac:dyDescent="0.2">
      <c r="A124" s="90"/>
      <c r="B124"/>
      <c r="C124" s="248" t="s">
        <v>212</v>
      </c>
      <c r="D124" s="249" t="s">
        <v>581</v>
      </c>
      <c r="E124" s="257" t="s">
        <v>305</v>
      </c>
      <c r="F124" s="251"/>
      <c r="G124" s="252"/>
      <c r="H124" s="252"/>
      <c r="I124" s="252"/>
      <c r="J124" s="252">
        <f t="shared" ref="J124:J146" si="28">ROUND(G124*I124,2)</f>
        <v>0</v>
      </c>
      <c r="K124" s="178"/>
      <c r="L124" s="164"/>
      <c r="M124" s="153"/>
      <c r="N124" s="139"/>
      <c r="O124" s="100"/>
      <c r="P124" s="95"/>
      <c r="Q124" s="125"/>
      <c r="R124" s="18"/>
    </row>
    <row r="125" spans="1:233" s="102" customFormat="1" x14ac:dyDescent="0.2">
      <c r="A125" s="120"/>
      <c r="B125"/>
      <c r="C125" s="253" t="s">
        <v>238</v>
      </c>
      <c r="D125" s="254" t="s">
        <v>581</v>
      </c>
      <c r="E125" s="234" t="s">
        <v>161</v>
      </c>
      <c r="F125" s="235" t="s">
        <v>25</v>
      </c>
      <c r="G125" s="255">
        <v>110.09850000000002</v>
      </c>
      <c r="H125" s="237">
        <f t="shared" ref="H125:H131" si="29">L125-L125*J$7</f>
        <v>120.586589</v>
      </c>
      <c r="I125" s="236">
        <f>ROUND(H125*(N($J$5+1)),2)</f>
        <v>149.79</v>
      </c>
      <c r="J125" s="241">
        <f t="shared" si="28"/>
        <v>16491.650000000001</v>
      </c>
      <c r="K125" s="151"/>
      <c r="L125" s="162">
        <v>120.586589</v>
      </c>
      <c r="M125" s="152"/>
      <c r="N125" s="121"/>
      <c r="O125" s="100"/>
      <c r="P125" s="126"/>
      <c r="Q125" s="123"/>
      <c r="R125" s="123"/>
      <c r="S125" s="123"/>
      <c r="T125" s="123"/>
      <c r="U125" s="123"/>
      <c r="V125" s="123"/>
      <c r="W125" s="123"/>
      <c r="X125" s="123"/>
      <c r="Y125" s="123"/>
      <c r="Z125" s="123"/>
      <c r="AA125" s="123"/>
      <c r="AB125" s="123"/>
      <c r="AC125" s="123"/>
      <c r="AD125" s="123"/>
      <c r="AE125" s="123"/>
      <c r="AF125" s="123"/>
      <c r="AG125" s="123"/>
      <c r="AH125" s="123"/>
      <c r="AI125" s="123"/>
      <c r="AJ125" s="123"/>
      <c r="AK125" s="123"/>
      <c r="AL125" s="123"/>
      <c r="AM125" s="123"/>
      <c r="AN125" s="123"/>
      <c r="AO125" s="123"/>
      <c r="AP125" s="123"/>
      <c r="AQ125" s="123"/>
      <c r="AR125" s="123"/>
      <c r="AS125" s="123"/>
      <c r="AT125" s="123"/>
      <c r="AU125" s="123"/>
      <c r="AV125" s="123"/>
      <c r="AW125" s="123"/>
      <c r="AX125" s="123"/>
      <c r="AY125" s="123"/>
      <c r="AZ125" s="123"/>
      <c r="BA125" s="123"/>
      <c r="BB125" s="123"/>
      <c r="BC125" s="123"/>
      <c r="BD125" s="123"/>
      <c r="BE125" s="123"/>
      <c r="BF125" s="123"/>
      <c r="BG125" s="123"/>
      <c r="BH125" s="123"/>
      <c r="BI125" s="123"/>
      <c r="BJ125" s="123"/>
      <c r="BK125" s="123"/>
      <c r="BL125" s="123"/>
      <c r="BM125" s="123"/>
      <c r="BN125" s="123"/>
      <c r="BO125" s="123"/>
      <c r="BP125" s="123"/>
      <c r="BQ125" s="123"/>
      <c r="BR125" s="123"/>
      <c r="BS125" s="123"/>
      <c r="BT125" s="123"/>
      <c r="BU125" s="123"/>
      <c r="BV125" s="123"/>
      <c r="BW125" s="123"/>
      <c r="BX125" s="123"/>
      <c r="BY125" s="123"/>
      <c r="BZ125" s="123"/>
      <c r="CA125" s="123"/>
      <c r="CB125" s="123"/>
      <c r="CC125" s="123"/>
      <c r="CD125" s="123"/>
      <c r="CE125" s="123"/>
      <c r="CF125" s="123"/>
      <c r="CG125" s="123"/>
      <c r="CH125" s="123"/>
      <c r="CI125" s="123"/>
      <c r="CJ125" s="123"/>
      <c r="CK125" s="123"/>
      <c r="CL125" s="123"/>
      <c r="CM125" s="123"/>
      <c r="CN125" s="123"/>
      <c r="CO125" s="123"/>
      <c r="CP125" s="123"/>
      <c r="CQ125" s="123"/>
      <c r="CR125" s="123"/>
      <c r="CS125" s="123"/>
      <c r="CT125" s="123"/>
      <c r="CU125" s="123"/>
      <c r="CV125" s="123"/>
      <c r="CW125" s="123"/>
      <c r="CX125" s="123"/>
      <c r="CY125" s="123"/>
      <c r="CZ125" s="123"/>
      <c r="DA125" s="123"/>
      <c r="DB125" s="123"/>
      <c r="DC125" s="123"/>
      <c r="DD125" s="123"/>
      <c r="DE125" s="123"/>
      <c r="DF125" s="123"/>
      <c r="DG125" s="123"/>
      <c r="DH125" s="123"/>
      <c r="DI125" s="123"/>
      <c r="DJ125" s="123"/>
      <c r="DK125" s="123"/>
      <c r="DL125" s="123"/>
      <c r="DM125" s="123"/>
      <c r="DN125" s="123"/>
      <c r="DO125" s="123"/>
      <c r="DP125" s="123"/>
      <c r="DQ125" s="123"/>
      <c r="DR125" s="123"/>
      <c r="DS125" s="123"/>
      <c r="DT125" s="123"/>
      <c r="DU125" s="123"/>
      <c r="DV125" s="123"/>
      <c r="DW125" s="123"/>
      <c r="DX125" s="123"/>
      <c r="DY125" s="123"/>
      <c r="DZ125" s="123"/>
      <c r="EA125" s="123"/>
      <c r="EB125" s="123"/>
      <c r="EC125" s="123"/>
      <c r="ED125" s="123"/>
      <c r="EE125" s="123"/>
      <c r="EF125" s="123"/>
      <c r="EG125" s="123"/>
      <c r="EH125" s="123"/>
      <c r="EI125" s="123"/>
      <c r="EJ125" s="123"/>
      <c r="EK125" s="123"/>
      <c r="EL125" s="123"/>
      <c r="EM125" s="123"/>
      <c r="EN125" s="123"/>
      <c r="EO125" s="123"/>
      <c r="EP125" s="123"/>
      <c r="EQ125" s="123"/>
      <c r="ER125" s="123"/>
      <c r="ES125" s="123"/>
      <c r="ET125" s="123"/>
      <c r="EU125" s="123"/>
      <c r="EV125" s="123"/>
      <c r="EW125" s="123"/>
      <c r="EX125" s="123"/>
      <c r="EY125" s="123"/>
      <c r="EZ125" s="123"/>
      <c r="FA125" s="123"/>
      <c r="FB125" s="123"/>
      <c r="FC125" s="123"/>
      <c r="FD125" s="123"/>
      <c r="FE125" s="123"/>
      <c r="FF125" s="123"/>
      <c r="FG125" s="123"/>
      <c r="FH125" s="123"/>
      <c r="FI125" s="123"/>
      <c r="FJ125" s="123"/>
      <c r="FK125" s="123"/>
      <c r="FL125" s="123"/>
      <c r="FM125" s="123"/>
      <c r="FN125" s="123"/>
      <c r="FO125" s="123"/>
      <c r="FP125" s="123"/>
      <c r="FQ125" s="123"/>
      <c r="FR125" s="123"/>
      <c r="FS125" s="123"/>
      <c r="FT125" s="123"/>
      <c r="FU125" s="123"/>
      <c r="FV125" s="123"/>
      <c r="FW125" s="123"/>
      <c r="FX125" s="123"/>
      <c r="FY125" s="123"/>
      <c r="FZ125" s="123"/>
      <c r="GA125" s="123"/>
      <c r="GB125" s="123"/>
      <c r="GC125" s="123"/>
      <c r="GD125" s="123"/>
      <c r="GE125" s="123"/>
      <c r="GF125" s="123"/>
      <c r="GG125" s="123"/>
      <c r="GH125" s="123"/>
      <c r="GI125" s="123"/>
      <c r="GJ125" s="123"/>
      <c r="GK125" s="123"/>
      <c r="GL125" s="123"/>
      <c r="GM125" s="123"/>
      <c r="GN125" s="123"/>
      <c r="GO125" s="123"/>
      <c r="GP125" s="123"/>
      <c r="GQ125" s="123"/>
      <c r="GR125" s="123"/>
      <c r="GS125" s="123"/>
      <c r="GT125" s="123"/>
      <c r="GU125" s="123"/>
      <c r="GV125" s="123"/>
      <c r="GW125" s="123"/>
      <c r="GX125" s="123"/>
      <c r="GY125" s="123"/>
      <c r="GZ125" s="123"/>
      <c r="HA125" s="123"/>
      <c r="HB125" s="123"/>
      <c r="HC125" s="123"/>
      <c r="HD125" s="123"/>
      <c r="HE125" s="123"/>
      <c r="HF125" s="123"/>
      <c r="HG125" s="123"/>
      <c r="HH125" s="123"/>
      <c r="HI125" s="123"/>
      <c r="HJ125" s="123"/>
      <c r="HK125" s="123"/>
      <c r="HL125" s="123"/>
      <c r="HM125" s="123"/>
      <c r="HN125" s="123"/>
      <c r="HO125" s="123"/>
      <c r="HP125" s="123"/>
      <c r="HQ125" s="123"/>
      <c r="HR125" s="123"/>
      <c r="HS125" s="123"/>
      <c r="HT125" s="123"/>
      <c r="HU125" s="123"/>
      <c r="HV125" s="123"/>
      <c r="HW125" s="123"/>
      <c r="HX125" s="123"/>
      <c r="HY125" s="123"/>
    </row>
    <row r="126" spans="1:233" s="102" customFormat="1" x14ac:dyDescent="0.2">
      <c r="A126" s="120"/>
      <c r="B126"/>
      <c r="C126" s="253" t="s">
        <v>239</v>
      </c>
      <c r="D126" s="254" t="s">
        <v>581</v>
      </c>
      <c r="E126" s="234" t="s">
        <v>162</v>
      </c>
      <c r="F126" s="235" t="s">
        <v>25</v>
      </c>
      <c r="G126" s="255">
        <v>54.832499999999996</v>
      </c>
      <c r="H126" s="237">
        <f t="shared" si="29"/>
        <v>120.586589</v>
      </c>
      <c r="I126" s="236">
        <f>ROUND(H126*(N($J$5+1)),2)</f>
        <v>149.79</v>
      </c>
      <c r="J126" s="241">
        <f t="shared" si="28"/>
        <v>8213.36</v>
      </c>
      <c r="K126" s="151"/>
      <c r="L126" s="162">
        <v>120.586589</v>
      </c>
      <c r="M126" s="152"/>
      <c r="N126" s="121"/>
      <c r="O126" s="100"/>
      <c r="P126" s="126"/>
      <c r="Q126" s="95"/>
      <c r="R126" s="123"/>
      <c r="S126" s="123"/>
      <c r="T126" s="123"/>
      <c r="U126" s="123"/>
      <c r="V126" s="123"/>
      <c r="W126" s="123"/>
      <c r="X126" s="123"/>
      <c r="Y126" s="123"/>
      <c r="Z126" s="123"/>
      <c r="AA126" s="123"/>
      <c r="AB126" s="123"/>
      <c r="AC126" s="123"/>
      <c r="AD126" s="123"/>
      <c r="AE126" s="123"/>
      <c r="AF126" s="123"/>
      <c r="AG126" s="123"/>
      <c r="AH126" s="123"/>
      <c r="AI126" s="123"/>
      <c r="AJ126" s="123"/>
      <c r="AK126" s="123"/>
      <c r="AL126" s="123"/>
      <c r="AM126" s="123"/>
      <c r="AN126" s="123"/>
      <c r="AO126" s="123"/>
      <c r="AP126" s="123"/>
      <c r="AQ126" s="123"/>
      <c r="AR126" s="123"/>
      <c r="AS126" s="123"/>
      <c r="AT126" s="123"/>
      <c r="AU126" s="123"/>
      <c r="AV126" s="123"/>
      <c r="AW126" s="123"/>
      <c r="AX126" s="123"/>
      <c r="AY126" s="123"/>
      <c r="AZ126" s="123"/>
      <c r="BA126" s="123"/>
      <c r="BB126" s="123"/>
      <c r="BC126" s="123"/>
      <c r="BD126" s="123"/>
      <c r="BE126" s="123"/>
      <c r="BF126" s="123"/>
      <c r="BG126" s="123"/>
      <c r="BH126" s="123"/>
      <c r="BI126" s="123"/>
      <c r="BJ126" s="123"/>
      <c r="BK126" s="123"/>
      <c r="BL126" s="123"/>
      <c r="BM126" s="123"/>
      <c r="BN126" s="123"/>
      <c r="BO126" s="123"/>
      <c r="BP126" s="123"/>
      <c r="BQ126" s="123"/>
      <c r="BR126" s="123"/>
      <c r="BS126" s="123"/>
      <c r="BT126" s="123"/>
      <c r="BU126" s="123"/>
      <c r="BV126" s="123"/>
      <c r="BW126" s="123"/>
      <c r="BX126" s="123"/>
      <c r="BY126" s="123"/>
      <c r="BZ126" s="123"/>
      <c r="CA126" s="123"/>
      <c r="CB126" s="123"/>
      <c r="CC126" s="123"/>
      <c r="CD126" s="123"/>
      <c r="CE126" s="123"/>
      <c r="CF126" s="123"/>
      <c r="CG126" s="123"/>
      <c r="CH126" s="123"/>
      <c r="CI126" s="123"/>
      <c r="CJ126" s="123"/>
      <c r="CK126" s="123"/>
      <c r="CL126" s="123"/>
      <c r="CM126" s="123"/>
      <c r="CN126" s="123"/>
      <c r="CO126" s="123"/>
      <c r="CP126" s="123"/>
      <c r="CQ126" s="123"/>
      <c r="CR126" s="123"/>
      <c r="CS126" s="123"/>
      <c r="CT126" s="123"/>
      <c r="CU126" s="123"/>
      <c r="CV126" s="123"/>
      <c r="CW126" s="123"/>
      <c r="CX126" s="123"/>
      <c r="CY126" s="123"/>
      <c r="CZ126" s="123"/>
      <c r="DA126" s="123"/>
      <c r="DB126" s="123"/>
      <c r="DC126" s="123"/>
      <c r="DD126" s="123"/>
      <c r="DE126" s="123"/>
      <c r="DF126" s="123"/>
      <c r="DG126" s="123"/>
      <c r="DH126" s="123"/>
      <c r="DI126" s="123"/>
      <c r="DJ126" s="123"/>
      <c r="DK126" s="123"/>
      <c r="DL126" s="123"/>
      <c r="DM126" s="123"/>
      <c r="DN126" s="123"/>
      <c r="DO126" s="123"/>
      <c r="DP126" s="123"/>
      <c r="DQ126" s="123"/>
      <c r="DR126" s="123"/>
      <c r="DS126" s="123"/>
      <c r="DT126" s="123"/>
      <c r="DU126" s="123"/>
      <c r="DV126" s="123"/>
      <c r="DW126" s="123"/>
      <c r="DX126" s="123"/>
      <c r="DY126" s="123"/>
      <c r="DZ126" s="123"/>
      <c r="EA126" s="123"/>
      <c r="EB126" s="123"/>
      <c r="EC126" s="123"/>
      <c r="ED126" s="123"/>
      <c r="EE126" s="123"/>
      <c r="EF126" s="123"/>
      <c r="EG126" s="123"/>
      <c r="EH126" s="123"/>
      <c r="EI126" s="123"/>
      <c r="EJ126" s="123"/>
      <c r="EK126" s="123"/>
      <c r="EL126" s="123"/>
      <c r="EM126" s="123"/>
      <c r="EN126" s="123"/>
      <c r="EO126" s="123"/>
      <c r="EP126" s="123"/>
      <c r="EQ126" s="123"/>
      <c r="ER126" s="123"/>
      <c r="ES126" s="123"/>
      <c r="ET126" s="123"/>
      <c r="EU126" s="123"/>
      <c r="EV126" s="123"/>
      <c r="EW126" s="123"/>
      <c r="EX126" s="123"/>
      <c r="EY126" s="123"/>
      <c r="EZ126" s="123"/>
      <c r="FA126" s="123"/>
      <c r="FB126" s="123"/>
      <c r="FC126" s="123"/>
      <c r="FD126" s="123"/>
      <c r="FE126" s="123"/>
      <c r="FF126" s="123"/>
      <c r="FG126" s="123"/>
      <c r="FH126" s="123"/>
      <c r="FI126" s="123"/>
      <c r="FJ126" s="123"/>
      <c r="FK126" s="123"/>
      <c r="FL126" s="123"/>
      <c r="FM126" s="123"/>
      <c r="FN126" s="123"/>
      <c r="FO126" s="123"/>
      <c r="FP126" s="123"/>
      <c r="FQ126" s="123"/>
      <c r="FR126" s="123"/>
      <c r="FS126" s="123"/>
      <c r="FT126" s="123"/>
      <c r="FU126" s="123"/>
      <c r="FV126" s="123"/>
      <c r="FW126" s="123"/>
      <c r="FX126" s="123"/>
      <c r="FY126" s="123"/>
      <c r="FZ126" s="123"/>
      <c r="GA126" s="123"/>
      <c r="GB126" s="123"/>
      <c r="GC126" s="123"/>
      <c r="GD126" s="123"/>
      <c r="GE126" s="123"/>
      <c r="GF126" s="123"/>
      <c r="GG126" s="123"/>
      <c r="GH126" s="123"/>
      <c r="GI126" s="123"/>
      <c r="GJ126" s="123"/>
      <c r="GK126" s="123"/>
      <c r="GL126" s="123"/>
      <c r="GM126" s="123"/>
      <c r="GN126" s="123"/>
      <c r="GO126" s="123"/>
      <c r="GP126" s="123"/>
      <c r="GQ126" s="123"/>
      <c r="GR126" s="123"/>
      <c r="GS126" s="123"/>
      <c r="GT126" s="123"/>
      <c r="GU126" s="123"/>
      <c r="GV126" s="123"/>
      <c r="GW126" s="123"/>
      <c r="GX126" s="123"/>
      <c r="GY126" s="123"/>
      <c r="GZ126" s="123"/>
      <c r="HA126" s="123"/>
      <c r="HB126" s="123"/>
      <c r="HC126" s="123"/>
      <c r="HD126" s="123"/>
      <c r="HE126" s="123"/>
      <c r="HF126" s="123"/>
      <c r="HG126" s="123"/>
      <c r="HH126" s="123"/>
      <c r="HI126" s="123"/>
      <c r="HJ126" s="123"/>
      <c r="HK126" s="123"/>
      <c r="HL126" s="123"/>
      <c r="HM126" s="123"/>
      <c r="HN126" s="123"/>
      <c r="HO126" s="123"/>
      <c r="HP126" s="123"/>
      <c r="HQ126" s="123"/>
      <c r="HR126" s="123"/>
      <c r="HS126" s="123"/>
      <c r="HT126" s="123"/>
      <c r="HU126" s="123"/>
      <c r="HV126" s="123"/>
      <c r="HW126" s="123"/>
      <c r="HX126" s="123"/>
      <c r="HY126" s="123"/>
    </row>
    <row r="127" spans="1:233" s="102" customFormat="1" x14ac:dyDescent="0.2">
      <c r="A127" s="120"/>
      <c r="B127"/>
      <c r="C127" s="253" t="s">
        <v>240</v>
      </c>
      <c r="D127" s="254" t="s">
        <v>581</v>
      </c>
      <c r="E127" s="234" t="s">
        <v>163</v>
      </c>
      <c r="F127" s="235" t="s">
        <v>25</v>
      </c>
      <c r="G127" s="255">
        <v>119.4735</v>
      </c>
      <c r="H127" s="237">
        <f t="shared" si="29"/>
        <v>120.586589</v>
      </c>
      <c r="I127" s="236">
        <f>ROUND(H127*(N($J$5+1)),2)</f>
        <v>149.79</v>
      </c>
      <c r="J127" s="241">
        <f t="shared" si="28"/>
        <v>17895.939999999999</v>
      </c>
      <c r="K127" s="151"/>
      <c r="L127" s="162">
        <v>120.586589</v>
      </c>
      <c r="M127" s="152"/>
      <c r="N127" s="121"/>
      <c r="O127" s="100"/>
      <c r="P127" s="122"/>
      <c r="Q127" s="127"/>
      <c r="R127" s="123"/>
      <c r="S127" s="123"/>
      <c r="T127" s="123"/>
      <c r="U127" s="123"/>
      <c r="V127" s="123"/>
      <c r="W127" s="123"/>
      <c r="X127" s="123"/>
      <c r="Y127" s="123"/>
      <c r="Z127" s="123"/>
      <c r="AA127" s="123"/>
      <c r="AB127" s="123"/>
      <c r="AC127" s="123"/>
      <c r="AD127" s="123"/>
      <c r="AE127" s="123"/>
      <c r="AF127" s="123"/>
      <c r="AG127" s="123"/>
      <c r="AH127" s="123"/>
      <c r="AI127" s="123"/>
      <c r="AJ127" s="123"/>
      <c r="AK127" s="123"/>
      <c r="AL127" s="123"/>
      <c r="AM127" s="123"/>
      <c r="AN127" s="123"/>
      <c r="AO127" s="123"/>
      <c r="AP127" s="123"/>
      <c r="AQ127" s="123"/>
      <c r="AR127" s="123"/>
      <c r="AS127" s="123"/>
      <c r="AT127" s="123"/>
      <c r="AU127" s="123"/>
      <c r="AV127" s="123"/>
      <c r="AW127" s="123"/>
      <c r="AX127" s="123"/>
      <c r="AY127" s="123"/>
      <c r="AZ127" s="123"/>
      <c r="BA127" s="123"/>
      <c r="BB127" s="123"/>
      <c r="BC127" s="123"/>
      <c r="BD127" s="123"/>
      <c r="BE127" s="123"/>
      <c r="BF127" s="123"/>
      <c r="BG127" s="123"/>
      <c r="BH127" s="123"/>
      <c r="BI127" s="123"/>
      <c r="BJ127" s="123"/>
      <c r="BK127" s="123"/>
      <c r="BL127" s="123"/>
      <c r="BM127" s="123"/>
      <c r="BN127" s="123"/>
      <c r="BO127" s="123"/>
      <c r="BP127" s="123"/>
      <c r="BQ127" s="123"/>
      <c r="BR127" s="123"/>
      <c r="BS127" s="123"/>
      <c r="BT127" s="123"/>
      <c r="BU127" s="123"/>
      <c r="BV127" s="123"/>
      <c r="BW127" s="123"/>
      <c r="BX127" s="123"/>
      <c r="BY127" s="123"/>
      <c r="BZ127" s="123"/>
      <c r="CA127" s="123"/>
      <c r="CB127" s="123"/>
      <c r="CC127" s="123"/>
      <c r="CD127" s="123"/>
      <c r="CE127" s="123"/>
      <c r="CF127" s="123"/>
      <c r="CG127" s="123"/>
      <c r="CH127" s="123"/>
      <c r="CI127" s="123"/>
      <c r="CJ127" s="123"/>
      <c r="CK127" s="123"/>
      <c r="CL127" s="123"/>
      <c r="CM127" s="123"/>
      <c r="CN127" s="123"/>
      <c r="CO127" s="123"/>
      <c r="CP127" s="123"/>
      <c r="CQ127" s="123"/>
      <c r="CR127" s="123"/>
      <c r="CS127" s="123"/>
      <c r="CT127" s="123"/>
      <c r="CU127" s="123"/>
      <c r="CV127" s="123"/>
      <c r="CW127" s="123"/>
      <c r="CX127" s="123"/>
      <c r="CY127" s="123"/>
      <c r="CZ127" s="123"/>
      <c r="DA127" s="123"/>
      <c r="DB127" s="123"/>
      <c r="DC127" s="123"/>
      <c r="DD127" s="123"/>
      <c r="DE127" s="123"/>
      <c r="DF127" s="123"/>
      <c r="DG127" s="123"/>
      <c r="DH127" s="123"/>
      <c r="DI127" s="123"/>
      <c r="DJ127" s="123"/>
      <c r="DK127" s="123"/>
      <c r="DL127" s="123"/>
      <c r="DM127" s="123"/>
      <c r="DN127" s="123"/>
      <c r="DO127" s="123"/>
      <c r="DP127" s="123"/>
      <c r="DQ127" s="123"/>
      <c r="DR127" s="123"/>
      <c r="DS127" s="123"/>
      <c r="DT127" s="123"/>
      <c r="DU127" s="123"/>
      <c r="DV127" s="123"/>
      <c r="DW127" s="123"/>
      <c r="DX127" s="123"/>
      <c r="DY127" s="123"/>
      <c r="DZ127" s="123"/>
      <c r="EA127" s="123"/>
      <c r="EB127" s="123"/>
      <c r="EC127" s="123"/>
      <c r="ED127" s="123"/>
      <c r="EE127" s="123"/>
      <c r="EF127" s="123"/>
      <c r="EG127" s="123"/>
      <c r="EH127" s="123"/>
      <c r="EI127" s="123"/>
      <c r="EJ127" s="123"/>
      <c r="EK127" s="123"/>
      <c r="EL127" s="123"/>
      <c r="EM127" s="123"/>
      <c r="EN127" s="123"/>
      <c r="EO127" s="123"/>
      <c r="EP127" s="123"/>
      <c r="EQ127" s="123"/>
      <c r="ER127" s="123"/>
      <c r="ES127" s="123"/>
      <c r="ET127" s="123"/>
      <c r="EU127" s="123"/>
      <c r="EV127" s="123"/>
      <c r="EW127" s="123"/>
      <c r="EX127" s="123"/>
      <c r="EY127" s="123"/>
      <c r="EZ127" s="123"/>
      <c r="FA127" s="123"/>
      <c r="FB127" s="123"/>
      <c r="FC127" s="123"/>
      <c r="FD127" s="123"/>
      <c r="FE127" s="123"/>
      <c r="FF127" s="123"/>
      <c r="FG127" s="123"/>
      <c r="FH127" s="123"/>
      <c r="FI127" s="123"/>
      <c r="FJ127" s="123"/>
      <c r="FK127" s="123"/>
      <c r="FL127" s="123"/>
      <c r="FM127" s="123"/>
      <c r="FN127" s="123"/>
      <c r="FO127" s="123"/>
      <c r="FP127" s="123"/>
      <c r="FQ127" s="123"/>
      <c r="FR127" s="123"/>
      <c r="FS127" s="123"/>
      <c r="FT127" s="123"/>
      <c r="FU127" s="123"/>
      <c r="FV127" s="123"/>
      <c r="FW127" s="123"/>
      <c r="FX127" s="123"/>
      <c r="FY127" s="123"/>
      <c r="FZ127" s="123"/>
      <c r="GA127" s="123"/>
      <c r="GB127" s="123"/>
      <c r="GC127" s="123"/>
      <c r="GD127" s="123"/>
      <c r="GE127" s="123"/>
      <c r="GF127" s="123"/>
      <c r="GG127" s="123"/>
      <c r="GH127" s="123"/>
      <c r="GI127" s="123"/>
      <c r="GJ127" s="123"/>
      <c r="GK127" s="123"/>
      <c r="GL127" s="123"/>
      <c r="GM127" s="123"/>
      <c r="GN127" s="123"/>
      <c r="GO127" s="123"/>
      <c r="GP127" s="123"/>
      <c r="GQ127" s="123"/>
      <c r="GR127" s="123"/>
      <c r="GS127" s="123"/>
      <c r="GT127" s="123"/>
      <c r="GU127" s="123"/>
      <c r="GV127" s="123"/>
      <c r="GW127" s="123"/>
      <c r="GX127" s="123"/>
      <c r="GY127" s="123"/>
      <c r="GZ127" s="123"/>
      <c r="HA127" s="123"/>
      <c r="HB127" s="123"/>
      <c r="HC127" s="123"/>
      <c r="HD127" s="123"/>
      <c r="HE127" s="123"/>
      <c r="HF127" s="123"/>
      <c r="HG127" s="123"/>
      <c r="HH127" s="123"/>
      <c r="HI127" s="123"/>
      <c r="HJ127" s="123"/>
      <c r="HK127" s="123"/>
      <c r="HL127" s="123"/>
      <c r="HM127" s="123"/>
      <c r="HN127" s="123"/>
      <c r="HO127" s="123"/>
      <c r="HP127" s="123"/>
      <c r="HQ127" s="123"/>
      <c r="HR127" s="123"/>
      <c r="HS127" s="123"/>
      <c r="HT127" s="123"/>
      <c r="HU127" s="123"/>
      <c r="HV127" s="123"/>
      <c r="HW127" s="123"/>
      <c r="HX127" s="123"/>
      <c r="HY127" s="123"/>
    </row>
    <row r="128" spans="1:233" s="102" customFormat="1" x14ac:dyDescent="0.2">
      <c r="A128" s="120"/>
      <c r="B128"/>
      <c r="C128" s="253" t="s">
        <v>241</v>
      </c>
      <c r="D128" s="254" t="s">
        <v>581</v>
      </c>
      <c r="E128" s="234" t="s">
        <v>164</v>
      </c>
      <c r="F128" s="235" t="s">
        <v>25</v>
      </c>
      <c r="G128" s="255">
        <v>191.09700000000001</v>
      </c>
      <c r="H128" s="237">
        <f t="shared" si="29"/>
        <v>120.586589</v>
      </c>
      <c r="I128" s="236">
        <f>ROUND(H128*(N($J$5+1)),2)</f>
        <v>149.79</v>
      </c>
      <c r="J128" s="241">
        <f t="shared" si="28"/>
        <v>28624.42</v>
      </c>
      <c r="K128" s="151"/>
      <c r="L128" s="162">
        <v>120.586589</v>
      </c>
      <c r="M128" s="152"/>
      <c r="N128" s="121"/>
      <c r="O128" s="100"/>
      <c r="P128" s="122"/>
      <c r="Q128" s="128"/>
      <c r="R128" s="123"/>
      <c r="S128" s="123"/>
      <c r="T128" s="123"/>
      <c r="U128" s="123"/>
      <c r="V128" s="123"/>
      <c r="W128" s="123"/>
      <c r="X128" s="123"/>
      <c r="Y128" s="123"/>
      <c r="Z128" s="123"/>
      <c r="AA128" s="123"/>
      <c r="AB128" s="123"/>
      <c r="AC128" s="123"/>
      <c r="AD128" s="123"/>
      <c r="AE128" s="123"/>
      <c r="AF128" s="123"/>
      <c r="AG128" s="123"/>
      <c r="AH128" s="123"/>
      <c r="AI128" s="123"/>
      <c r="AJ128" s="123"/>
      <c r="AK128" s="123"/>
      <c r="AL128" s="123"/>
      <c r="AM128" s="123"/>
      <c r="AN128" s="123"/>
      <c r="AO128" s="123"/>
      <c r="AP128" s="123"/>
      <c r="AQ128" s="123"/>
      <c r="AR128" s="123"/>
      <c r="AS128" s="123"/>
      <c r="AT128" s="123"/>
      <c r="AU128" s="123"/>
      <c r="AV128" s="123"/>
      <c r="AW128" s="123"/>
      <c r="AX128" s="123"/>
      <c r="AY128" s="123"/>
      <c r="AZ128" s="123"/>
      <c r="BA128" s="123"/>
      <c r="BB128" s="123"/>
      <c r="BC128" s="123"/>
      <c r="BD128" s="123"/>
      <c r="BE128" s="123"/>
      <c r="BF128" s="123"/>
      <c r="BG128" s="123"/>
      <c r="BH128" s="123"/>
      <c r="BI128" s="123"/>
      <c r="BJ128" s="123"/>
      <c r="BK128" s="123"/>
      <c r="BL128" s="123"/>
      <c r="BM128" s="123"/>
      <c r="BN128" s="123"/>
      <c r="BO128" s="123"/>
      <c r="BP128" s="123"/>
      <c r="BQ128" s="123"/>
      <c r="BR128" s="123"/>
      <c r="BS128" s="123"/>
      <c r="BT128" s="123"/>
      <c r="BU128" s="123"/>
      <c r="BV128" s="123"/>
      <c r="BW128" s="123"/>
      <c r="BX128" s="123"/>
      <c r="BY128" s="123"/>
      <c r="BZ128" s="123"/>
      <c r="CA128" s="123"/>
      <c r="CB128" s="123"/>
      <c r="CC128" s="123"/>
      <c r="CD128" s="123"/>
      <c r="CE128" s="123"/>
      <c r="CF128" s="123"/>
      <c r="CG128" s="123"/>
      <c r="CH128" s="123"/>
      <c r="CI128" s="123"/>
      <c r="CJ128" s="123"/>
      <c r="CK128" s="123"/>
      <c r="CL128" s="123"/>
      <c r="CM128" s="123"/>
      <c r="CN128" s="123"/>
      <c r="CO128" s="123"/>
      <c r="CP128" s="123"/>
      <c r="CQ128" s="123"/>
      <c r="CR128" s="123"/>
      <c r="CS128" s="123"/>
      <c r="CT128" s="123"/>
      <c r="CU128" s="123"/>
      <c r="CV128" s="123"/>
      <c r="CW128" s="123"/>
      <c r="CX128" s="123"/>
      <c r="CY128" s="123"/>
      <c r="CZ128" s="123"/>
      <c r="DA128" s="123"/>
      <c r="DB128" s="123"/>
      <c r="DC128" s="123"/>
      <c r="DD128" s="123"/>
      <c r="DE128" s="123"/>
      <c r="DF128" s="123"/>
      <c r="DG128" s="123"/>
      <c r="DH128" s="123"/>
      <c r="DI128" s="123"/>
      <c r="DJ128" s="123"/>
      <c r="DK128" s="123"/>
      <c r="DL128" s="123"/>
      <c r="DM128" s="123"/>
      <c r="DN128" s="123"/>
      <c r="DO128" s="123"/>
      <c r="DP128" s="123"/>
      <c r="DQ128" s="123"/>
      <c r="DR128" s="123"/>
      <c r="DS128" s="123"/>
      <c r="DT128" s="123"/>
      <c r="DU128" s="123"/>
      <c r="DV128" s="123"/>
      <c r="DW128" s="123"/>
      <c r="DX128" s="123"/>
      <c r="DY128" s="123"/>
      <c r="DZ128" s="123"/>
      <c r="EA128" s="123"/>
      <c r="EB128" s="123"/>
      <c r="EC128" s="123"/>
      <c r="ED128" s="123"/>
      <c r="EE128" s="123"/>
      <c r="EF128" s="123"/>
      <c r="EG128" s="123"/>
      <c r="EH128" s="123"/>
      <c r="EI128" s="123"/>
      <c r="EJ128" s="123"/>
      <c r="EK128" s="123"/>
      <c r="EL128" s="123"/>
      <c r="EM128" s="123"/>
      <c r="EN128" s="123"/>
      <c r="EO128" s="123"/>
      <c r="EP128" s="123"/>
      <c r="EQ128" s="123"/>
      <c r="ER128" s="123"/>
      <c r="ES128" s="123"/>
      <c r="ET128" s="123"/>
      <c r="EU128" s="123"/>
      <c r="EV128" s="123"/>
      <c r="EW128" s="123"/>
      <c r="EX128" s="123"/>
      <c r="EY128" s="123"/>
      <c r="EZ128" s="123"/>
      <c r="FA128" s="123"/>
      <c r="FB128" s="123"/>
      <c r="FC128" s="123"/>
      <c r="FD128" s="123"/>
      <c r="FE128" s="123"/>
      <c r="FF128" s="123"/>
      <c r="FG128" s="123"/>
      <c r="FH128" s="123"/>
      <c r="FI128" s="123"/>
      <c r="FJ128" s="123"/>
      <c r="FK128" s="123"/>
      <c r="FL128" s="123"/>
      <c r="FM128" s="123"/>
      <c r="FN128" s="123"/>
      <c r="FO128" s="123"/>
      <c r="FP128" s="123"/>
      <c r="FQ128" s="123"/>
      <c r="FR128" s="123"/>
      <c r="FS128" s="123"/>
      <c r="FT128" s="123"/>
      <c r="FU128" s="123"/>
      <c r="FV128" s="123"/>
      <c r="FW128" s="123"/>
      <c r="FX128" s="123"/>
      <c r="FY128" s="123"/>
      <c r="FZ128" s="123"/>
      <c r="GA128" s="123"/>
      <c r="GB128" s="123"/>
      <c r="GC128" s="123"/>
      <c r="GD128" s="123"/>
      <c r="GE128" s="123"/>
      <c r="GF128" s="123"/>
      <c r="GG128" s="123"/>
      <c r="GH128" s="123"/>
      <c r="GI128" s="123"/>
      <c r="GJ128" s="123"/>
      <c r="GK128" s="123"/>
      <c r="GL128" s="123"/>
      <c r="GM128" s="123"/>
      <c r="GN128" s="123"/>
      <c r="GO128" s="123"/>
      <c r="GP128" s="123"/>
      <c r="GQ128" s="123"/>
      <c r="GR128" s="123"/>
      <c r="GS128" s="123"/>
      <c r="GT128" s="123"/>
      <c r="GU128" s="123"/>
      <c r="GV128" s="123"/>
      <c r="GW128" s="123"/>
      <c r="GX128" s="123"/>
      <c r="GY128" s="123"/>
      <c r="GZ128" s="123"/>
      <c r="HA128" s="123"/>
      <c r="HB128" s="123"/>
      <c r="HC128" s="123"/>
      <c r="HD128" s="123"/>
      <c r="HE128" s="123"/>
      <c r="HF128" s="123"/>
      <c r="HG128" s="123"/>
      <c r="HH128" s="123"/>
      <c r="HI128" s="123"/>
      <c r="HJ128" s="123"/>
      <c r="HK128" s="123"/>
      <c r="HL128" s="123"/>
      <c r="HM128" s="123"/>
      <c r="HN128" s="123"/>
      <c r="HO128" s="123"/>
      <c r="HP128" s="123"/>
      <c r="HQ128" s="123"/>
      <c r="HR128" s="123"/>
      <c r="HS128" s="123"/>
      <c r="HT128" s="123"/>
      <c r="HU128" s="123"/>
      <c r="HV128" s="123"/>
      <c r="HW128" s="123"/>
      <c r="HX128" s="123"/>
      <c r="HY128" s="123"/>
    </row>
    <row r="129" spans="1:233" s="102" customFormat="1" x14ac:dyDescent="0.2">
      <c r="A129" s="120"/>
      <c r="B129"/>
      <c r="C129" s="253" t="s">
        <v>242</v>
      </c>
      <c r="D129" s="254" t="s">
        <v>581</v>
      </c>
      <c r="E129" s="234" t="s">
        <v>165</v>
      </c>
      <c r="F129" s="235" t="s">
        <v>25</v>
      </c>
      <c r="G129" s="255">
        <v>118.19850000000001</v>
      </c>
      <c r="H129" s="237">
        <f t="shared" si="29"/>
        <v>120.586589</v>
      </c>
      <c r="I129" s="236">
        <f>ROUND(H129*(N($J$5+1)),2)</f>
        <v>149.79</v>
      </c>
      <c r="J129" s="241">
        <f t="shared" si="28"/>
        <v>17704.95</v>
      </c>
      <c r="K129" s="151"/>
      <c r="L129" s="162">
        <v>120.586589</v>
      </c>
      <c r="M129" s="152"/>
      <c r="N129" s="121"/>
      <c r="O129" s="100"/>
      <c r="P129" s="122"/>
      <c r="Q129" s="123"/>
      <c r="R129" s="123"/>
      <c r="S129" s="123"/>
      <c r="T129" s="123"/>
      <c r="U129" s="123"/>
      <c r="V129" s="123"/>
      <c r="W129" s="123"/>
      <c r="X129" s="123"/>
      <c r="Y129" s="123"/>
      <c r="Z129" s="123"/>
      <c r="AA129" s="123"/>
      <c r="AB129" s="123"/>
      <c r="AC129" s="123"/>
      <c r="AD129" s="123"/>
      <c r="AE129" s="123"/>
      <c r="AF129" s="123"/>
      <c r="AG129" s="123"/>
      <c r="AH129" s="123"/>
      <c r="AI129" s="123"/>
      <c r="AJ129" s="123"/>
      <c r="AK129" s="123"/>
      <c r="AL129" s="123"/>
      <c r="AM129" s="123"/>
      <c r="AN129" s="123"/>
      <c r="AO129" s="123"/>
      <c r="AP129" s="123"/>
      <c r="AQ129" s="123"/>
      <c r="AR129" s="123"/>
      <c r="AS129" s="123"/>
      <c r="AT129" s="123"/>
      <c r="AU129" s="123"/>
      <c r="AV129" s="123"/>
      <c r="AW129" s="123"/>
      <c r="AX129" s="123"/>
      <c r="AY129" s="123"/>
      <c r="AZ129" s="123"/>
      <c r="BA129" s="123"/>
      <c r="BB129" s="123"/>
      <c r="BC129" s="123"/>
      <c r="BD129" s="123"/>
      <c r="BE129" s="123"/>
      <c r="BF129" s="123"/>
      <c r="BG129" s="123"/>
      <c r="BH129" s="123"/>
      <c r="BI129" s="123"/>
      <c r="BJ129" s="123"/>
      <c r="BK129" s="123"/>
      <c r="BL129" s="123"/>
      <c r="BM129" s="123"/>
      <c r="BN129" s="123"/>
      <c r="BO129" s="123"/>
      <c r="BP129" s="123"/>
      <c r="BQ129" s="123"/>
      <c r="BR129" s="123"/>
      <c r="BS129" s="123"/>
      <c r="BT129" s="123"/>
      <c r="BU129" s="123"/>
      <c r="BV129" s="123"/>
      <c r="BW129" s="123"/>
      <c r="BX129" s="123"/>
      <c r="BY129" s="123"/>
      <c r="BZ129" s="123"/>
      <c r="CA129" s="123"/>
      <c r="CB129" s="123"/>
      <c r="CC129" s="123"/>
      <c r="CD129" s="123"/>
      <c r="CE129" s="123"/>
      <c r="CF129" s="123"/>
      <c r="CG129" s="123"/>
      <c r="CH129" s="123"/>
      <c r="CI129" s="123"/>
      <c r="CJ129" s="123"/>
      <c r="CK129" s="123"/>
      <c r="CL129" s="123"/>
      <c r="CM129" s="123"/>
      <c r="CN129" s="123"/>
      <c r="CO129" s="123"/>
      <c r="CP129" s="123"/>
      <c r="CQ129" s="123"/>
      <c r="CR129" s="123"/>
      <c r="CS129" s="123"/>
      <c r="CT129" s="123"/>
      <c r="CU129" s="123"/>
      <c r="CV129" s="123"/>
      <c r="CW129" s="123"/>
      <c r="CX129" s="123"/>
      <c r="CY129" s="123"/>
      <c r="CZ129" s="123"/>
      <c r="DA129" s="123"/>
      <c r="DB129" s="123"/>
      <c r="DC129" s="123"/>
      <c r="DD129" s="123"/>
      <c r="DE129" s="123"/>
      <c r="DF129" s="123"/>
      <c r="DG129" s="123"/>
      <c r="DH129" s="123"/>
      <c r="DI129" s="123"/>
      <c r="DJ129" s="123"/>
      <c r="DK129" s="123"/>
      <c r="DL129" s="123"/>
      <c r="DM129" s="123"/>
      <c r="DN129" s="123"/>
      <c r="DO129" s="123"/>
      <c r="DP129" s="123"/>
      <c r="DQ129" s="123"/>
      <c r="DR129" s="123"/>
      <c r="DS129" s="123"/>
      <c r="DT129" s="123"/>
      <c r="DU129" s="123"/>
      <c r="DV129" s="123"/>
      <c r="DW129" s="123"/>
      <c r="DX129" s="123"/>
      <c r="DY129" s="123"/>
      <c r="DZ129" s="123"/>
      <c r="EA129" s="123"/>
      <c r="EB129" s="123"/>
      <c r="EC129" s="123"/>
      <c r="ED129" s="123"/>
      <c r="EE129" s="123"/>
      <c r="EF129" s="123"/>
      <c r="EG129" s="123"/>
      <c r="EH129" s="123"/>
      <c r="EI129" s="123"/>
      <c r="EJ129" s="123"/>
      <c r="EK129" s="123"/>
      <c r="EL129" s="123"/>
      <c r="EM129" s="123"/>
      <c r="EN129" s="123"/>
      <c r="EO129" s="123"/>
      <c r="EP129" s="123"/>
      <c r="EQ129" s="123"/>
      <c r="ER129" s="123"/>
      <c r="ES129" s="123"/>
      <c r="ET129" s="123"/>
      <c r="EU129" s="123"/>
      <c r="EV129" s="123"/>
      <c r="EW129" s="123"/>
      <c r="EX129" s="123"/>
      <c r="EY129" s="123"/>
      <c r="EZ129" s="123"/>
      <c r="FA129" s="123"/>
      <c r="FB129" s="123"/>
      <c r="FC129" s="123"/>
      <c r="FD129" s="123"/>
      <c r="FE129" s="123"/>
      <c r="FF129" s="123"/>
      <c r="FG129" s="123"/>
      <c r="FH129" s="123"/>
      <c r="FI129" s="123"/>
      <c r="FJ129" s="123"/>
      <c r="FK129" s="123"/>
      <c r="FL129" s="123"/>
      <c r="FM129" s="123"/>
      <c r="FN129" s="123"/>
      <c r="FO129" s="123"/>
      <c r="FP129" s="123"/>
      <c r="FQ129" s="123"/>
      <c r="FR129" s="123"/>
      <c r="FS129" s="123"/>
      <c r="FT129" s="123"/>
      <c r="FU129" s="123"/>
      <c r="FV129" s="123"/>
      <c r="FW129" s="123"/>
      <c r="FX129" s="123"/>
      <c r="FY129" s="123"/>
      <c r="FZ129" s="123"/>
      <c r="GA129" s="123"/>
      <c r="GB129" s="123"/>
      <c r="GC129" s="123"/>
      <c r="GD129" s="123"/>
      <c r="GE129" s="123"/>
      <c r="GF129" s="123"/>
      <c r="GG129" s="123"/>
      <c r="GH129" s="123"/>
      <c r="GI129" s="123"/>
      <c r="GJ129" s="123"/>
      <c r="GK129" s="123"/>
      <c r="GL129" s="123"/>
      <c r="GM129" s="123"/>
      <c r="GN129" s="123"/>
      <c r="GO129" s="123"/>
      <c r="GP129" s="123"/>
      <c r="GQ129" s="123"/>
      <c r="GR129" s="123"/>
      <c r="GS129" s="123"/>
      <c r="GT129" s="123"/>
      <c r="GU129" s="123"/>
      <c r="GV129" s="123"/>
      <c r="GW129" s="123"/>
      <c r="GX129" s="123"/>
      <c r="GY129" s="123"/>
      <c r="GZ129" s="123"/>
      <c r="HA129" s="123"/>
      <c r="HB129" s="123"/>
      <c r="HC129" s="123"/>
      <c r="HD129" s="123"/>
      <c r="HE129" s="123"/>
      <c r="HF129" s="123"/>
      <c r="HG129" s="123"/>
      <c r="HH129" s="123"/>
      <c r="HI129" s="123"/>
      <c r="HJ129" s="123"/>
      <c r="HK129" s="123"/>
      <c r="HL129" s="123"/>
      <c r="HM129" s="123"/>
      <c r="HN129" s="123"/>
      <c r="HO129" s="123"/>
      <c r="HP129" s="123"/>
      <c r="HQ129" s="123"/>
      <c r="HR129" s="123"/>
      <c r="HS129" s="123"/>
      <c r="HT129" s="123"/>
      <c r="HU129" s="123"/>
      <c r="HV129" s="123"/>
      <c r="HW129" s="123"/>
      <c r="HX129" s="123"/>
      <c r="HY129" s="123"/>
    </row>
    <row r="130" spans="1:233" s="102" customFormat="1" x14ac:dyDescent="0.2">
      <c r="A130" s="120"/>
      <c r="B130"/>
      <c r="C130" s="253" t="s">
        <v>243</v>
      </c>
      <c r="D130" s="254" t="s">
        <v>581</v>
      </c>
      <c r="E130" s="234" t="s">
        <v>166</v>
      </c>
      <c r="F130" s="235" t="s">
        <v>25</v>
      </c>
      <c r="G130" s="255">
        <v>44.883000000000003</v>
      </c>
      <c r="H130" s="237">
        <f t="shared" si="29"/>
        <v>120.586589</v>
      </c>
      <c r="I130" s="236">
        <f>ROUND(H130*(N($J$5+1)),2)</f>
        <v>149.79</v>
      </c>
      <c r="J130" s="241">
        <f t="shared" si="28"/>
        <v>6723.02</v>
      </c>
      <c r="K130" s="151"/>
      <c r="L130" s="162">
        <v>120.586589</v>
      </c>
      <c r="M130" s="152"/>
      <c r="N130" s="121"/>
      <c r="O130" s="100"/>
      <c r="P130" s="122"/>
      <c r="Q130" s="123"/>
      <c r="R130" s="123"/>
      <c r="S130" s="123"/>
      <c r="T130" s="123"/>
      <c r="U130" s="123"/>
      <c r="V130" s="123"/>
      <c r="W130" s="123"/>
      <c r="X130" s="123"/>
      <c r="Y130" s="123"/>
      <c r="Z130" s="123"/>
      <c r="AA130" s="123"/>
      <c r="AB130" s="123"/>
      <c r="AC130" s="123"/>
      <c r="AD130" s="123"/>
      <c r="AE130" s="123"/>
      <c r="AF130" s="123"/>
      <c r="AG130" s="123"/>
      <c r="AH130" s="123"/>
      <c r="AI130" s="123"/>
      <c r="AJ130" s="123"/>
      <c r="AK130" s="123"/>
      <c r="AL130" s="123"/>
      <c r="AM130" s="123"/>
      <c r="AN130" s="123"/>
      <c r="AO130" s="123"/>
      <c r="AP130" s="123"/>
      <c r="AQ130" s="123"/>
      <c r="AR130" s="123"/>
      <c r="AS130" s="123"/>
      <c r="AT130" s="123"/>
      <c r="AU130" s="123"/>
      <c r="AV130" s="123"/>
      <c r="AW130" s="123"/>
      <c r="AX130" s="123"/>
      <c r="AY130" s="123"/>
      <c r="AZ130" s="123"/>
      <c r="BA130" s="123"/>
      <c r="BB130" s="123"/>
      <c r="BC130" s="123"/>
      <c r="BD130" s="123"/>
      <c r="BE130" s="123"/>
      <c r="BF130" s="123"/>
      <c r="BG130" s="123"/>
      <c r="BH130" s="123"/>
      <c r="BI130" s="123"/>
      <c r="BJ130" s="123"/>
      <c r="BK130" s="123"/>
      <c r="BL130" s="123"/>
      <c r="BM130" s="123"/>
      <c r="BN130" s="123"/>
      <c r="BO130" s="123"/>
      <c r="BP130" s="123"/>
      <c r="BQ130" s="123"/>
      <c r="BR130" s="123"/>
      <c r="BS130" s="123"/>
      <c r="BT130" s="123"/>
      <c r="BU130" s="123"/>
      <c r="BV130" s="123"/>
      <c r="BW130" s="123"/>
      <c r="BX130" s="123"/>
      <c r="BY130" s="123"/>
      <c r="BZ130" s="123"/>
      <c r="CA130" s="123"/>
      <c r="CB130" s="123"/>
      <c r="CC130" s="123"/>
      <c r="CD130" s="123"/>
      <c r="CE130" s="123"/>
      <c r="CF130" s="123"/>
      <c r="CG130" s="123"/>
      <c r="CH130" s="123"/>
      <c r="CI130" s="123"/>
      <c r="CJ130" s="123"/>
      <c r="CK130" s="123"/>
      <c r="CL130" s="123"/>
      <c r="CM130" s="123"/>
      <c r="CN130" s="123"/>
      <c r="CO130" s="123"/>
      <c r="CP130" s="123"/>
      <c r="CQ130" s="123"/>
      <c r="CR130" s="123"/>
      <c r="CS130" s="123"/>
      <c r="CT130" s="123"/>
      <c r="CU130" s="123"/>
      <c r="CV130" s="123"/>
      <c r="CW130" s="123"/>
      <c r="CX130" s="123"/>
      <c r="CY130" s="123"/>
      <c r="CZ130" s="123"/>
      <c r="DA130" s="123"/>
      <c r="DB130" s="123"/>
      <c r="DC130" s="123"/>
      <c r="DD130" s="123"/>
      <c r="DE130" s="123"/>
      <c r="DF130" s="123"/>
      <c r="DG130" s="123"/>
      <c r="DH130" s="123"/>
      <c r="DI130" s="123"/>
      <c r="DJ130" s="123"/>
      <c r="DK130" s="123"/>
      <c r="DL130" s="123"/>
      <c r="DM130" s="123"/>
      <c r="DN130" s="123"/>
      <c r="DO130" s="123"/>
      <c r="DP130" s="123"/>
      <c r="DQ130" s="123"/>
      <c r="DR130" s="123"/>
      <c r="DS130" s="123"/>
      <c r="DT130" s="123"/>
      <c r="DU130" s="123"/>
      <c r="DV130" s="123"/>
      <c r="DW130" s="123"/>
      <c r="DX130" s="123"/>
      <c r="DY130" s="123"/>
      <c r="DZ130" s="123"/>
      <c r="EA130" s="123"/>
      <c r="EB130" s="123"/>
      <c r="EC130" s="123"/>
      <c r="ED130" s="123"/>
      <c r="EE130" s="123"/>
      <c r="EF130" s="123"/>
      <c r="EG130" s="123"/>
      <c r="EH130" s="123"/>
      <c r="EI130" s="123"/>
      <c r="EJ130" s="123"/>
      <c r="EK130" s="123"/>
      <c r="EL130" s="123"/>
      <c r="EM130" s="123"/>
      <c r="EN130" s="123"/>
      <c r="EO130" s="123"/>
      <c r="EP130" s="123"/>
      <c r="EQ130" s="123"/>
      <c r="ER130" s="123"/>
      <c r="ES130" s="123"/>
      <c r="ET130" s="123"/>
      <c r="EU130" s="123"/>
      <c r="EV130" s="123"/>
      <c r="EW130" s="123"/>
      <c r="EX130" s="123"/>
      <c r="EY130" s="123"/>
      <c r="EZ130" s="123"/>
      <c r="FA130" s="123"/>
      <c r="FB130" s="123"/>
      <c r="FC130" s="123"/>
      <c r="FD130" s="123"/>
      <c r="FE130" s="123"/>
      <c r="FF130" s="123"/>
      <c r="FG130" s="123"/>
      <c r="FH130" s="123"/>
      <c r="FI130" s="123"/>
      <c r="FJ130" s="123"/>
      <c r="FK130" s="123"/>
      <c r="FL130" s="123"/>
      <c r="FM130" s="123"/>
      <c r="FN130" s="123"/>
      <c r="FO130" s="123"/>
      <c r="FP130" s="123"/>
      <c r="FQ130" s="123"/>
      <c r="FR130" s="123"/>
      <c r="FS130" s="123"/>
      <c r="FT130" s="123"/>
      <c r="FU130" s="123"/>
      <c r="FV130" s="123"/>
      <c r="FW130" s="123"/>
      <c r="FX130" s="123"/>
      <c r="FY130" s="123"/>
      <c r="FZ130" s="123"/>
      <c r="GA130" s="123"/>
      <c r="GB130" s="123"/>
      <c r="GC130" s="123"/>
      <c r="GD130" s="123"/>
      <c r="GE130" s="123"/>
      <c r="GF130" s="123"/>
      <c r="GG130" s="123"/>
      <c r="GH130" s="123"/>
      <c r="GI130" s="123"/>
      <c r="GJ130" s="123"/>
      <c r="GK130" s="123"/>
      <c r="GL130" s="123"/>
      <c r="GM130" s="123"/>
      <c r="GN130" s="123"/>
      <c r="GO130" s="123"/>
      <c r="GP130" s="123"/>
      <c r="GQ130" s="123"/>
      <c r="GR130" s="123"/>
      <c r="GS130" s="123"/>
      <c r="GT130" s="123"/>
      <c r="GU130" s="123"/>
      <c r="GV130" s="123"/>
      <c r="GW130" s="123"/>
      <c r="GX130" s="123"/>
      <c r="GY130" s="123"/>
      <c r="GZ130" s="123"/>
      <c r="HA130" s="123"/>
      <c r="HB130" s="123"/>
      <c r="HC130" s="123"/>
      <c r="HD130" s="123"/>
      <c r="HE130" s="123"/>
      <c r="HF130" s="123"/>
      <c r="HG130" s="123"/>
      <c r="HH130" s="123"/>
      <c r="HI130" s="123"/>
      <c r="HJ130" s="123"/>
      <c r="HK130" s="123"/>
      <c r="HL130" s="123"/>
      <c r="HM130" s="123"/>
      <c r="HN130" s="123"/>
      <c r="HO130" s="123"/>
      <c r="HP130" s="123"/>
      <c r="HQ130" s="123"/>
      <c r="HR130" s="123"/>
      <c r="HS130" s="123"/>
      <c r="HT130" s="123"/>
      <c r="HU130" s="123"/>
      <c r="HV130" s="123"/>
      <c r="HW130" s="123"/>
      <c r="HX130" s="123"/>
      <c r="HY130" s="123"/>
    </row>
    <row r="131" spans="1:233" s="102" customFormat="1" x14ac:dyDescent="0.2">
      <c r="A131" s="120"/>
      <c r="B131"/>
      <c r="C131" s="253" t="s">
        <v>244</v>
      </c>
      <c r="D131" s="254" t="s">
        <v>581</v>
      </c>
      <c r="E131" s="234" t="s">
        <v>177</v>
      </c>
      <c r="F131" s="235" t="s">
        <v>25</v>
      </c>
      <c r="G131" s="255">
        <v>10.711500000000001</v>
      </c>
      <c r="H131" s="237">
        <f t="shared" si="29"/>
        <v>120.586589</v>
      </c>
      <c r="I131" s="236">
        <f>ROUND(H131*(N($J$5+1)),2)</f>
        <v>149.79</v>
      </c>
      <c r="J131" s="241">
        <f t="shared" si="28"/>
        <v>1604.48</v>
      </c>
      <c r="K131" s="151"/>
      <c r="L131" s="162">
        <v>120.586589</v>
      </c>
      <c r="M131" s="152"/>
      <c r="N131" s="121"/>
      <c r="O131" s="100"/>
      <c r="P131" s="122"/>
      <c r="Q131" s="123"/>
      <c r="R131" s="123"/>
      <c r="S131" s="123"/>
      <c r="T131" s="123"/>
      <c r="U131" s="123"/>
      <c r="V131" s="123"/>
      <c r="W131" s="123"/>
      <c r="X131" s="123"/>
      <c r="Y131" s="123"/>
      <c r="Z131" s="123"/>
      <c r="AA131" s="123"/>
      <c r="AB131" s="123"/>
      <c r="AC131" s="123"/>
      <c r="AD131" s="123"/>
      <c r="AE131" s="123"/>
      <c r="AF131" s="123"/>
      <c r="AG131" s="123"/>
      <c r="AH131" s="123"/>
      <c r="AI131" s="123"/>
      <c r="AJ131" s="123"/>
      <c r="AK131" s="123"/>
      <c r="AL131" s="123"/>
      <c r="AM131" s="123"/>
      <c r="AN131" s="123"/>
      <c r="AO131" s="123"/>
      <c r="AP131" s="123"/>
      <c r="AQ131" s="123"/>
      <c r="AR131" s="123"/>
      <c r="AS131" s="123"/>
      <c r="AT131" s="123"/>
      <c r="AU131" s="123"/>
      <c r="AV131" s="123"/>
      <c r="AW131" s="123"/>
      <c r="AX131" s="123"/>
      <c r="AY131" s="123"/>
      <c r="AZ131" s="123"/>
      <c r="BA131" s="123"/>
      <c r="BB131" s="123"/>
      <c r="BC131" s="123"/>
      <c r="BD131" s="123"/>
      <c r="BE131" s="123"/>
      <c r="BF131" s="123"/>
      <c r="BG131" s="123"/>
      <c r="BH131" s="123"/>
      <c r="BI131" s="123"/>
      <c r="BJ131" s="123"/>
      <c r="BK131" s="123"/>
      <c r="BL131" s="123"/>
      <c r="BM131" s="123"/>
      <c r="BN131" s="123"/>
      <c r="BO131" s="123"/>
      <c r="BP131" s="123"/>
      <c r="BQ131" s="123"/>
      <c r="BR131" s="123"/>
      <c r="BS131" s="123"/>
      <c r="BT131" s="123"/>
      <c r="BU131" s="123"/>
      <c r="BV131" s="123"/>
      <c r="BW131" s="123"/>
      <c r="BX131" s="123"/>
      <c r="BY131" s="123"/>
      <c r="BZ131" s="123"/>
      <c r="CA131" s="123"/>
      <c r="CB131" s="123"/>
      <c r="CC131" s="123"/>
      <c r="CD131" s="123"/>
      <c r="CE131" s="123"/>
      <c r="CF131" s="123"/>
      <c r="CG131" s="123"/>
      <c r="CH131" s="123"/>
      <c r="CI131" s="123"/>
      <c r="CJ131" s="123"/>
      <c r="CK131" s="123"/>
      <c r="CL131" s="123"/>
      <c r="CM131" s="123"/>
      <c r="CN131" s="123"/>
      <c r="CO131" s="123"/>
      <c r="CP131" s="123"/>
      <c r="CQ131" s="123"/>
      <c r="CR131" s="123"/>
      <c r="CS131" s="123"/>
      <c r="CT131" s="123"/>
      <c r="CU131" s="123"/>
      <c r="CV131" s="123"/>
      <c r="CW131" s="123"/>
      <c r="CX131" s="123"/>
      <c r="CY131" s="123"/>
      <c r="CZ131" s="123"/>
      <c r="DA131" s="123"/>
      <c r="DB131" s="123"/>
      <c r="DC131" s="123"/>
      <c r="DD131" s="123"/>
      <c r="DE131" s="123"/>
      <c r="DF131" s="123"/>
      <c r="DG131" s="123"/>
      <c r="DH131" s="123"/>
      <c r="DI131" s="123"/>
      <c r="DJ131" s="123"/>
      <c r="DK131" s="123"/>
      <c r="DL131" s="123"/>
      <c r="DM131" s="123"/>
      <c r="DN131" s="123"/>
      <c r="DO131" s="123"/>
      <c r="DP131" s="123"/>
      <c r="DQ131" s="123"/>
      <c r="DR131" s="123"/>
      <c r="DS131" s="123"/>
      <c r="DT131" s="123"/>
      <c r="DU131" s="123"/>
      <c r="DV131" s="123"/>
      <c r="DW131" s="123"/>
      <c r="DX131" s="123"/>
      <c r="DY131" s="123"/>
      <c r="DZ131" s="123"/>
      <c r="EA131" s="123"/>
      <c r="EB131" s="123"/>
      <c r="EC131" s="123"/>
      <c r="ED131" s="123"/>
      <c r="EE131" s="123"/>
      <c r="EF131" s="123"/>
      <c r="EG131" s="123"/>
      <c r="EH131" s="123"/>
      <c r="EI131" s="123"/>
      <c r="EJ131" s="123"/>
      <c r="EK131" s="123"/>
      <c r="EL131" s="123"/>
      <c r="EM131" s="123"/>
      <c r="EN131" s="123"/>
      <c r="EO131" s="123"/>
      <c r="EP131" s="123"/>
      <c r="EQ131" s="123"/>
      <c r="ER131" s="123"/>
      <c r="ES131" s="123"/>
      <c r="ET131" s="123"/>
      <c r="EU131" s="123"/>
      <c r="EV131" s="123"/>
      <c r="EW131" s="123"/>
      <c r="EX131" s="123"/>
      <c r="EY131" s="123"/>
      <c r="EZ131" s="123"/>
      <c r="FA131" s="123"/>
      <c r="FB131" s="123"/>
      <c r="FC131" s="123"/>
      <c r="FD131" s="123"/>
      <c r="FE131" s="123"/>
      <c r="FF131" s="123"/>
      <c r="FG131" s="123"/>
      <c r="FH131" s="123"/>
      <c r="FI131" s="123"/>
      <c r="FJ131" s="123"/>
      <c r="FK131" s="123"/>
      <c r="FL131" s="123"/>
      <c r="FM131" s="123"/>
      <c r="FN131" s="123"/>
      <c r="FO131" s="123"/>
      <c r="FP131" s="123"/>
      <c r="FQ131" s="123"/>
      <c r="FR131" s="123"/>
      <c r="FS131" s="123"/>
      <c r="FT131" s="123"/>
      <c r="FU131" s="123"/>
      <c r="FV131" s="123"/>
      <c r="FW131" s="123"/>
      <c r="FX131" s="123"/>
      <c r="FY131" s="123"/>
      <c r="FZ131" s="123"/>
      <c r="GA131" s="123"/>
      <c r="GB131" s="123"/>
      <c r="GC131" s="123"/>
      <c r="GD131" s="123"/>
      <c r="GE131" s="123"/>
      <c r="GF131" s="123"/>
      <c r="GG131" s="123"/>
      <c r="GH131" s="123"/>
      <c r="GI131" s="123"/>
      <c r="GJ131" s="123"/>
      <c r="GK131" s="123"/>
      <c r="GL131" s="123"/>
      <c r="GM131" s="123"/>
      <c r="GN131" s="123"/>
      <c r="GO131" s="123"/>
      <c r="GP131" s="123"/>
      <c r="GQ131" s="123"/>
      <c r="GR131" s="123"/>
      <c r="GS131" s="123"/>
      <c r="GT131" s="123"/>
      <c r="GU131" s="123"/>
      <c r="GV131" s="123"/>
      <c r="GW131" s="123"/>
      <c r="GX131" s="123"/>
      <c r="GY131" s="123"/>
      <c r="GZ131" s="123"/>
      <c r="HA131" s="123"/>
      <c r="HB131" s="123"/>
      <c r="HC131" s="123"/>
      <c r="HD131" s="123"/>
      <c r="HE131" s="123"/>
      <c r="HF131" s="123"/>
      <c r="HG131" s="123"/>
      <c r="HH131" s="123"/>
      <c r="HI131" s="123"/>
      <c r="HJ131" s="123"/>
      <c r="HK131" s="123"/>
      <c r="HL131" s="123"/>
      <c r="HM131" s="123"/>
      <c r="HN131" s="123"/>
      <c r="HO131" s="123"/>
      <c r="HP131" s="123"/>
      <c r="HQ131" s="123"/>
      <c r="HR131" s="123"/>
      <c r="HS131" s="123"/>
      <c r="HT131" s="123"/>
      <c r="HU131" s="123"/>
      <c r="HV131" s="123"/>
      <c r="HW131" s="123"/>
      <c r="HX131" s="123"/>
      <c r="HY131" s="123"/>
    </row>
    <row r="132" spans="1:233" s="17" customFormat="1" ht="38.25" x14ac:dyDescent="0.2">
      <c r="A132" s="90"/>
      <c r="B132"/>
      <c r="C132" s="248" t="s">
        <v>213</v>
      </c>
      <c r="D132" s="249" t="s">
        <v>582</v>
      </c>
      <c r="E132" s="257" t="s">
        <v>306</v>
      </c>
      <c r="F132" s="251"/>
      <c r="G132" s="252"/>
      <c r="H132" s="252"/>
      <c r="I132" s="252"/>
      <c r="J132" s="252">
        <f t="shared" si="28"/>
        <v>0</v>
      </c>
      <c r="K132" s="178"/>
      <c r="L132" s="164"/>
      <c r="M132" s="153"/>
      <c r="N132" s="139"/>
      <c r="O132" s="100"/>
      <c r="P132" s="95"/>
      <c r="Q132" s="125"/>
      <c r="R132" s="18"/>
    </row>
    <row r="133" spans="1:233" s="102" customFormat="1" x14ac:dyDescent="0.2">
      <c r="A133" s="120"/>
      <c r="B133"/>
      <c r="C133" s="253" t="s">
        <v>245</v>
      </c>
      <c r="D133" s="254" t="s">
        <v>582</v>
      </c>
      <c r="E133" s="234" t="s">
        <v>161</v>
      </c>
      <c r="F133" s="235" t="s">
        <v>86</v>
      </c>
      <c r="G133" s="255">
        <v>280.75117500000005</v>
      </c>
      <c r="H133" s="237">
        <f t="shared" ref="H133:H139" si="30">L133-L133*J$7</f>
        <v>519.06745639999997</v>
      </c>
      <c r="I133" s="236">
        <f>ROUND(H133*(N($J$5+1)),2)</f>
        <v>644.79</v>
      </c>
      <c r="J133" s="241">
        <f t="shared" si="28"/>
        <v>181025.55</v>
      </c>
      <c r="K133" s="151"/>
      <c r="L133" s="162">
        <v>519.06745639999997</v>
      </c>
      <c r="M133" s="152"/>
      <c r="N133" s="121"/>
      <c r="O133" s="100"/>
      <c r="P133" s="126"/>
      <c r="Q133" s="123"/>
      <c r="R133" s="123"/>
      <c r="S133" s="123"/>
      <c r="T133" s="123"/>
      <c r="U133" s="123"/>
      <c r="V133" s="123"/>
      <c r="W133" s="123"/>
      <c r="X133" s="123"/>
      <c r="Y133" s="123"/>
      <c r="Z133" s="123"/>
      <c r="AA133" s="123"/>
      <c r="AB133" s="123"/>
      <c r="AC133" s="123"/>
      <c r="AD133" s="123"/>
      <c r="AE133" s="123"/>
      <c r="AF133" s="123"/>
      <c r="AG133" s="123"/>
      <c r="AH133" s="123"/>
      <c r="AI133" s="123"/>
      <c r="AJ133" s="123"/>
      <c r="AK133" s="123"/>
      <c r="AL133" s="123"/>
      <c r="AM133" s="123"/>
      <c r="AN133" s="123"/>
      <c r="AO133" s="123"/>
      <c r="AP133" s="123"/>
      <c r="AQ133" s="123"/>
      <c r="AR133" s="123"/>
      <c r="AS133" s="123"/>
      <c r="AT133" s="123"/>
      <c r="AU133" s="123"/>
      <c r="AV133" s="123"/>
      <c r="AW133" s="123"/>
      <c r="AX133" s="123"/>
      <c r="AY133" s="123"/>
      <c r="AZ133" s="123"/>
      <c r="BA133" s="123"/>
      <c r="BB133" s="123"/>
      <c r="BC133" s="123"/>
      <c r="BD133" s="123"/>
      <c r="BE133" s="123"/>
      <c r="BF133" s="123"/>
      <c r="BG133" s="123"/>
      <c r="BH133" s="123"/>
      <c r="BI133" s="123"/>
      <c r="BJ133" s="123"/>
      <c r="BK133" s="123"/>
      <c r="BL133" s="123"/>
      <c r="BM133" s="123"/>
      <c r="BN133" s="123"/>
      <c r="BO133" s="123"/>
      <c r="BP133" s="123"/>
      <c r="BQ133" s="123"/>
      <c r="BR133" s="123"/>
      <c r="BS133" s="123"/>
      <c r="BT133" s="123"/>
      <c r="BU133" s="123"/>
      <c r="BV133" s="123"/>
      <c r="BW133" s="123"/>
      <c r="BX133" s="123"/>
      <c r="BY133" s="123"/>
      <c r="BZ133" s="123"/>
      <c r="CA133" s="123"/>
      <c r="CB133" s="123"/>
      <c r="CC133" s="123"/>
      <c r="CD133" s="123"/>
      <c r="CE133" s="123"/>
      <c r="CF133" s="123"/>
      <c r="CG133" s="123"/>
      <c r="CH133" s="123"/>
      <c r="CI133" s="123"/>
      <c r="CJ133" s="123"/>
      <c r="CK133" s="123"/>
      <c r="CL133" s="123"/>
      <c r="CM133" s="123"/>
      <c r="CN133" s="123"/>
      <c r="CO133" s="123"/>
      <c r="CP133" s="123"/>
      <c r="CQ133" s="123"/>
      <c r="CR133" s="123"/>
      <c r="CS133" s="123"/>
      <c r="CT133" s="123"/>
      <c r="CU133" s="123"/>
      <c r="CV133" s="123"/>
      <c r="CW133" s="123"/>
      <c r="CX133" s="123"/>
      <c r="CY133" s="123"/>
      <c r="CZ133" s="123"/>
      <c r="DA133" s="123"/>
      <c r="DB133" s="123"/>
      <c r="DC133" s="123"/>
      <c r="DD133" s="123"/>
      <c r="DE133" s="123"/>
      <c r="DF133" s="123"/>
      <c r="DG133" s="123"/>
      <c r="DH133" s="123"/>
      <c r="DI133" s="123"/>
      <c r="DJ133" s="123"/>
      <c r="DK133" s="123"/>
      <c r="DL133" s="123"/>
      <c r="DM133" s="123"/>
      <c r="DN133" s="123"/>
      <c r="DO133" s="123"/>
      <c r="DP133" s="123"/>
      <c r="DQ133" s="123"/>
      <c r="DR133" s="123"/>
      <c r="DS133" s="123"/>
      <c r="DT133" s="123"/>
      <c r="DU133" s="123"/>
      <c r="DV133" s="123"/>
      <c r="DW133" s="123"/>
      <c r="DX133" s="123"/>
      <c r="DY133" s="123"/>
      <c r="DZ133" s="123"/>
      <c r="EA133" s="123"/>
      <c r="EB133" s="123"/>
      <c r="EC133" s="123"/>
      <c r="ED133" s="123"/>
      <c r="EE133" s="123"/>
      <c r="EF133" s="123"/>
      <c r="EG133" s="123"/>
      <c r="EH133" s="123"/>
      <c r="EI133" s="123"/>
      <c r="EJ133" s="123"/>
      <c r="EK133" s="123"/>
      <c r="EL133" s="123"/>
      <c r="EM133" s="123"/>
      <c r="EN133" s="123"/>
      <c r="EO133" s="123"/>
      <c r="EP133" s="123"/>
      <c r="EQ133" s="123"/>
      <c r="ER133" s="123"/>
      <c r="ES133" s="123"/>
      <c r="ET133" s="123"/>
      <c r="EU133" s="123"/>
      <c r="EV133" s="123"/>
      <c r="EW133" s="123"/>
      <c r="EX133" s="123"/>
      <c r="EY133" s="123"/>
      <c r="EZ133" s="123"/>
      <c r="FA133" s="123"/>
      <c r="FB133" s="123"/>
      <c r="FC133" s="123"/>
      <c r="FD133" s="123"/>
      <c r="FE133" s="123"/>
      <c r="FF133" s="123"/>
      <c r="FG133" s="123"/>
      <c r="FH133" s="123"/>
      <c r="FI133" s="123"/>
      <c r="FJ133" s="123"/>
      <c r="FK133" s="123"/>
      <c r="FL133" s="123"/>
      <c r="FM133" s="123"/>
      <c r="FN133" s="123"/>
      <c r="FO133" s="123"/>
      <c r="FP133" s="123"/>
      <c r="FQ133" s="123"/>
      <c r="FR133" s="123"/>
      <c r="FS133" s="123"/>
      <c r="FT133" s="123"/>
      <c r="FU133" s="123"/>
      <c r="FV133" s="123"/>
      <c r="FW133" s="123"/>
      <c r="FX133" s="123"/>
      <c r="FY133" s="123"/>
      <c r="FZ133" s="123"/>
      <c r="GA133" s="123"/>
      <c r="GB133" s="123"/>
      <c r="GC133" s="123"/>
      <c r="GD133" s="123"/>
      <c r="GE133" s="123"/>
      <c r="GF133" s="123"/>
      <c r="GG133" s="123"/>
      <c r="GH133" s="123"/>
      <c r="GI133" s="123"/>
      <c r="GJ133" s="123"/>
      <c r="GK133" s="123"/>
      <c r="GL133" s="123"/>
      <c r="GM133" s="123"/>
      <c r="GN133" s="123"/>
      <c r="GO133" s="123"/>
      <c r="GP133" s="123"/>
      <c r="GQ133" s="123"/>
      <c r="GR133" s="123"/>
      <c r="GS133" s="123"/>
      <c r="GT133" s="123"/>
      <c r="GU133" s="123"/>
      <c r="GV133" s="123"/>
      <c r="GW133" s="123"/>
      <c r="GX133" s="123"/>
      <c r="GY133" s="123"/>
      <c r="GZ133" s="123"/>
      <c r="HA133" s="123"/>
      <c r="HB133" s="123"/>
      <c r="HC133" s="123"/>
      <c r="HD133" s="123"/>
      <c r="HE133" s="123"/>
      <c r="HF133" s="123"/>
      <c r="HG133" s="123"/>
      <c r="HH133" s="123"/>
      <c r="HI133" s="123"/>
      <c r="HJ133" s="123"/>
      <c r="HK133" s="123"/>
      <c r="HL133" s="123"/>
      <c r="HM133" s="123"/>
      <c r="HN133" s="123"/>
      <c r="HO133" s="123"/>
      <c r="HP133" s="123"/>
      <c r="HQ133" s="123"/>
      <c r="HR133" s="123"/>
      <c r="HS133" s="123"/>
      <c r="HT133" s="123"/>
      <c r="HU133" s="123"/>
      <c r="HV133" s="123"/>
      <c r="HW133" s="123"/>
      <c r="HX133" s="123"/>
      <c r="HY133" s="123"/>
    </row>
    <row r="134" spans="1:233" s="102" customFormat="1" x14ac:dyDescent="0.2">
      <c r="A134" s="120"/>
      <c r="B134"/>
      <c r="C134" s="253" t="s">
        <v>251</v>
      </c>
      <c r="D134" s="254" t="s">
        <v>582</v>
      </c>
      <c r="E134" s="234" t="s">
        <v>162</v>
      </c>
      <c r="F134" s="235" t="s">
        <v>86</v>
      </c>
      <c r="G134" s="255">
        <v>139.82287499999998</v>
      </c>
      <c r="H134" s="237">
        <f t="shared" si="30"/>
        <v>519.06745639999997</v>
      </c>
      <c r="I134" s="236">
        <f>ROUND(H134*(N($J$5+1)),2)</f>
        <v>644.79</v>
      </c>
      <c r="J134" s="241">
        <f t="shared" si="28"/>
        <v>90156.39</v>
      </c>
      <c r="K134" s="151"/>
      <c r="L134" s="162">
        <v>519.06745639999997</v>
      </c>
      <c r="M134" s="152"/>
      <c r="N134" s="121"/>
      <c r="O134" s="100"/>
      <c r="P134" s="126"/>
      <c r="Q134" s="95"/>
      <c r="R134" s="123"/>
      <c r="S134" s="123"/>
      <c r="T134" s="123"/>
      <c r="U134" s="123"/>
      <c r="V134" s="123"/>
      <c r="W134" s="123"/>
      <c r="X134" s="123"/>
      <c r="Y134" s="123"/>
      <c r="Z134" s="123"/>
      <c r="AA134" s="123"/>
      <c r="AB134" s="123"/>
      <c r="AC134" s="123"/>
      <c r="AD134" s="123"/>
      <c r="AE134" s="123"/>
      <c r="AF134" s="123"/>
      <c r="AG134" s="123"/>
      <c r="AH134" s="123"/>
      <c r="AI134" s="123"/>
      <c r="AJ134" s="123"/>
      <c r="AK134" s="123"/>
      <c r="AL134" s="123"/>
      <c r="AM134" s="123"/>
      <c r="AN134" s="123"/>
      <c r="AO134" s="123"/>
      <c r="AP134" s="123"/>
      <c r="AQ134" s="123"/>
      <c r="AR134" s="123"/>
      <c r="AS134" s="123"/>
      <c r="AT134" s="123"/>
      <c r="AU134" s="123"/>
      <c r="AV134" s="123"/>
      <c r="AW134" s="123"/>
      <c r="AX134" s="123"/>
      <c r="AY134" s="123"/>
      <c r="AZ134" s="123"/>
      <c r="BA134" s="123"/>
      <c r="BB134" s="123"/>
      <c r="BC134" s="123"/>
      <c r="BD134" s="123"/>
      <c r="BE134" s="123"/>
      <c r="BF134" s="123"/>
      <c r="BG134" s="123"/>
      <c r="BH134" s="123"/>
      <c r="BI134" s="123"/>
      <c r="BJ134" s="123"/>
      <c r="BK134" s="123"/>
      <c r="BL134" s="123"/>
      <c r="BM134" s="123"/>
      <c r="BN134" s="123"/>
      <c r="BO134" s="123"/>
      <c r="BP134" s="123"/>
      <c r="BQ134" s="123"/>
      <c r="BR134" s="123"/>
      <c r="BS134" s="123"/>
      <c r="BT134" s="123"/>
      <c r="BU134" s="123"/>
      <c r="BV134" s="123"/>
      <c r="BW134" s="123"/>
      <c r="BX134" s="123"/>
      <c r="BY134" s="123"/>
      <c r="BZ134" s="123"/>
      <c r="CA134" s="123"/>
      <c r="CB134" s="123"/>
      <c r="CC134" s="123"/>
      <c r="CD134" s="123"/>
      <c r="CE134" s="123"/>
      <c r="CF134" s="123"/>
      <c r="CG134" s="123"/>
      <c r="CH134" s="123"/>
      <c r="CI134" s="123"/>
      <c r="CJ134" s="123"/>
      <c r="CK134" s="123"/>
      <c r="CL134" s="123"/>
      <c r="CM134" s="123"/>
      <c r="CN134" s="123"/>
      <c r="CO134" s="123"/>
      <c r="CP134" s="123"/>
      <c r="CQ134" s="123"/>
      <c r="CR134" s="123"/>
      <c r="CS134" s="123"/>
      <c r="CT134" s="123"/>
      <c r="CU134" s="123"/>
      <c r="CV134" s="123"/>
      <c r="CW134" s="123"/>
      <c r="CX134" s="123"/>
      <c r="CY134" s="123"/>
      <c r="CZ134" s="123"/>
      <c r="DA134" s="123"/>
      <c r="DB134" s="123"/>
      <c r="DC134" s="123"/>
      <c r="DD134" s="123"/>
      <c r="DE134" s="123"/>
      <c r="DF134" s="123"/>
      <c r="DG134" s="123"/>
      <c r="DH134" s="123"/>
      <c r="DI134" s="123"/>
      <c r="DJ134" s="123"/>
      <c r="DK134" s="123"/>
      <c r="DL134" s="123"/>
      <c r="DM134" s="123"/>
      <c r="DN134" s="123"/>
      <c r="DO134" s="123"/>
      <c r="DP134" s="123"/>
      <c r="DQ134" s="123"/>
      <c r="DR134" s="123"/>
      <c r="DS134" s="123"/>
      <c r="DT134" s="123"/>
      <c r="DU134" s="123"/>
      <c r="DV134" s="123"/>
      <c r="DW134" s="123"/>
      <c r="DX134" s="123"/>
      <c r="DY134" s="123"/>
      <c r="DZ134" s="123"/>
      <c r="EA134" s="123"/>
      <c r="EB134" s="123"/>
      <c r="EC134" s="123"/>
      <c r="ED134" s="123"/>
      <c r="EE134" s="123"/>
      <c r="EF134" s="123"/>
      <c r="EG134" s="123"/>
      <c r="EH134" s="123"/>
      <c r="EI134" s="123"/>
      <c r="EJ134" s="123"/>
      <c r="EK134" s="123"/>
      <c r="EL134" s="123"/>
      <c r="EM134" s="123"/>
      <c r="EN134" s="123"/>
      <c r="EO134" s="123"/>
      <c r="EP134" s="123"/>
      <c r="EQ134" s="123"/>
      <c r="ER134" s="123"/>
      <c r="ES134" s="123"/>
      <c r="ET134" s="123"/>
      <c r="EU134" s="123"/>
      <c r="EV134" s="123"/>
      <c r="EW134" s="123"/>
      <c r="EX134" s="123"/>
      <c r="EY134" s="123"/>
      <c r="EZ134" s="123"/>
      <c r="FA134" s="123"/>
      <c r="FB134" s="123"/>
      <c r="FC134" s="123"/>
      <c r="FD134" s="123"/>
      <c r="FE134" s="123"/>
      <c r="FF134" s="123"/>
      <c r="FG134" s="123"/>
      <c r="FH134" s="123"/>
      <c r="FI134" s="123"/>
      <c r="FJ134" s="123"/>
      <c r="FK134" s="123"/>
      <c r="FL134" s="123"/>
      <c r="FM134" s="123"/>
      <c r="FN134" s="123"/>
      <c r="FO134" s="123"/>
      <c r="FP134" s="123"/>
      <c r="FQ134" s="123"/>
      <c r="FR134" s="123"/>
      <c r="FS134" s="123"/>
      <c r="FT134" s="123"/>
      <c r="FU134" s="123"/>
      <c r="FV134" s="123"/>
      <c r="FW134" s="123"/>
      <c r="FX134" s="123"/>
      <c r="FY134" s="123"/>
      <c r="FZ134" s="123"/>
      <c r="GA134" s="123"/>
      <c r="GB134" s="123"/>
      <c r="GC134" s="123"/>
      <c r="GD134" s="123"/>
      <c r="GE134" s="123"/>
      <c r="GF134" s="123"/>
      <c r="GG134" s="123"/>
      <c r="GH134" s="123"/>
      <c r="GI134" s="123"/>
      <c r="GJ134" s="123"/>
      <c r="GK134" s="123"/>
      <c r="GL134" s="123"/>
      <c r="GM134" s="123"/>
      <c r="GN134" s="123"/>
      <c r="GO134" s="123"/>
      <c r="GP134" s="123"/>
      <c r="GQ134" s="123"/>
      <c r="GR134" s="123"/>
      <c r="GS134" s="123"/>
      <c r="GT134" s="123"/>
      <c r="GU134" s="123"/>
      <c r="GV134" s="123"/>
      <c r="GW134" s="123"/>
      <c r="GX134" s="123"/>
      <c r="GY134" s="123"/>
      <c r="GZ134" s="123"/>
      <c r="HA134" s="123"/>
      <c r="HB134" s="123"/>
      <c r="HC134" s="123"/>
      <c r="HD134" s="123"/>
      <c r="HE134" s="123"/>
      <c r="HF134" s="123"/>
      <c r="HG134" s="123"/>
      <c r="HH134" s="123"/>
      <c r="HI134" s="123"/>
      <c r="HJ134" s="123"/>
      <c r="HK134" s="123"/>
      <c r="HL134" s="123"/>
      <c r="HM134" s="123"/>
      <c r="HN134" s="123"/>
      <c r="HO134" s="123"/>
      <c r="HP134" s="123"/>
      <c r="HQ134" s="123"/>
      <c r="HR134" s="123"/>
      <c r="HS134" s="123"/>
      <c r="HT134" s="123"/>
      <c r="HU134" s="123"/>
      <c r="HV134" s="123"/>
      <c r="HW134" s="123"/>
      <c r="HX134" s="123"/>
      <c r="HY134" s="123"/>
    </row>
    <row r="135" spans="1:233" s="102" customFormat="1" x14ac:dyDescent="0.2">
      <c r="A135" s="120"/>
      <c r="B135"/>
      <c r="C135" s="253" t="s">
        <v>246</v>
      </c>
      <c r="D135" s="254" t="s">
        <v>582</v>
      </c>
      <c r="E135" s="234" t="s">
        <v>163</v>
      </c>
      <c r="F135" s="235" t="s">
        <v>86</v>
      </c>
      <c r="G135" s="255">
        <v>304.65742499999999</v>
      </c>
      <c r="H135" s="237">
        <f t="shared" si="30"/>
        <v>519.06745639999997</v>
      </c>
      <c r="I135" s="236">
        <f>ROUND(H135*(N($J$5+1)),2)</f>
        <v>644.79</v>
      </c>
      <c r="J135" s="241">
        <f t="shared" si="28"/>
        <v>196440.06</v>
      </c>
      <c r="K135" s="151"/>
      <c r="L135" s="162">
        <v>519.06745639999997</v>
      </c>
      <c r="M135" s="152"/>
      <c r="N135" s="121"/>
      <c r="O135" s="100"/>
      <c r="P135" s="122"/>
      <c r="Q135" s="127"/>
      <c r="R135" s="123"/>
      <c r="S135" s="123"/>
      <c r="T135" s="123"/>
      <c r="U135" s="123"/>
      <c r="V135" s="123"/>
      <c r="W135" s="123"/>
      <c r="X135" s="123"/>
      <c r="Y135" s="123"/>
      <c r="Z135" s="123"/>
      <c r="AA135" s="123"/>
      <c r="AB135" s="123"/>
      <c r="AC135" s="123"/>
      <c r="AD135" s="123"/>
      <c r="AE135" s="123"/>
      <c r="AF135" s="123"/>
      <c r="AG135" s="123"/>
      <c r="AH135" s="123"/>
      <c r="AI135" s="123"/>
      <c r="AJ135" s="123"/>
      <c r="AK135" s="123"/>
      <c r="AL135" s="123"/>
      <c r="AM135" s="123"/>
      <c r="AN135" s="123"/>
      <c r="AO135" s="123"/>
      <c r="AP135" s="123"/>
      <c r="AQ135" s="123"/>
      <c r="AR135" s="123"/>
      <c r="AS135" s="123"/>
      <c r="AT135" s="123"/>
      <c r="AU135" s="123"/>
      <c r="AV135" s="123"/>
      <c r="AW135" s="123"/>
      <c r="AX135" s="123"/>
      <c r="AY135" s="123"/>
      <c r="AZ135" s="123"/>
      <c r="BA135" s="123"/>
      <c r="BB135" s="123"/>
      <c r="BC135" s="123"/>
      <c r="BD135" s="123"/>
      <c r="BE135" s="123"/>
      <c r="BF135" s="123"/>
      <c r="BG135" s="123"/>
      <c r="BH135" s="123"/>
      <c r="BI135" s="123"/>
      <c r="BJ135" s="123"/>
      <c r="BK135" s="123"/>
      <c r="BL135" s="123"/>
      <c r="BM135" s="123"/>
      <c r="BN135" s="123"/>
      <c r="BO135" s="123"/>
      <c r="BP135" s="123"/>
      <c r="BQ135" s="123"/>
      <c r="BR135" s="123"/>
      <c r="BS135" s="123"/>
      <c r="BT135" s="123"/>
      <c r="BU135" s="123"/>
      <c r="BV135" s="123"/>
      <c r="BW135" s="123"/>
      <c r="BX135" s="123"/>
      <c r="BY135" s="123"/>
      <c r="BZ135" s="123"/>
      <c r="CA135" s="123"/>
      <c r="CB135" s="123"/>
      <c r="CC135" s="123"/>
      <c r="CD135" s="123"/>
      <c r="CE135" s="123"/>
      <c r="CF135" s="123"/>
      <c r="CG135" s="123"/>
      <c r="CH135" s="123"/>
      <c r="CI135" s="123"/>
      <c r="CJ135" s="123"/>
      <c r="CK135" s="123"/>
      <c r="CL135" s="123"/>
      <c r="CM135" s="123"/>
      <c r="CN135" s="123"/>
      <c r="CO135" s="123"/>
      <c r="CP135" s="123"/>
      <c r="CQ135" s="123"/>
      <c r="CR135" s="123"/>
      <c r="CS135" s="123"/>
      <c r="CT135" s="123"/>
      <c r="CU135" s="123"/>
      <c r="CV135" s="123"/>
      <c r="CW135" s="123"/>
      <c r="CX135" s="123"/>
      <c r="CY135" s="123"/>
      <c r="CZ135" s="123"/>
      <c r="DA135" s="123"/>
      <c r="DB135" s="123"/>
      <c r="DC135" s="123"/>
      <c r="DD135" s="123"/>
      <c r="DE135" s="123"/>
      <c r="DF135" s="123"/>
      <c r="DG135" s="123"/>
      <c r="DH135" s="123"/>
      <c r="DI135" s="123"/>
      <c r="DJ135" s="123"/>
      <c r="DK135" s="123"/>
      <c r="DL135" s="123"/>
      <c r="DM135" s="123"/>
      <c r="DN135" s="123"/>
      <c r="DO135" s="123"/>
      <c r="DP135" s="123"/>
      <c r="DQ135" s="123"/>
      <c r="DR135" s="123"/>
      <c r="DS135" s="123"/>
      <c r="DT135" s="123"/>
      <c r="DU135" s="123"/>
      <c r="DV135" s="123"/>
      <c r="DW135" s="123"/>
      <c r="DX135" s="123"/>
      <c r="DY135" s="123"/>
      <c r="DZ135" s="123"/>
      <c r="EA135" s="123"/>
      <c r="EB135" s="123"/>
      <c r="EC135" s="123"/>
      <c r="ED135" s="123"/>
      <c r="EE135" s="123"/>
      <c r="EF135" s="123"/>
      <c r="EG135" s="123"/>
      <c r="EH135" s="123"/>
      <c r="EI135" s="123"/>
      <c r="EJ135" s="123"/>
      <c r="EK135" s="123"/>
      <c r="EL135" s="123"/>
      <c r="EM135" s="123"/>
      <c r="EN135" s="123"/>
      <c r="EO135" s="123"/>
      <c r="EP135" s="123"/>
      <c r="EQ135" s="123"/>
      <c r="ER135" s="123"/>
      <c r="ES135" s="123"/>
      <c r="ET135" s="123"/>
      <c r="EU135" s="123"/>
      <c r="EV135" s="123"/>
      <c r="EW135" s="123"/>
      <c r="EX135" s="123"/>
      <c r="EY135" s="123"/>
      <c r="EZ135" s="123"/>
      <c r="FA135" s="123"/>
      <c r="FB135" s="123"/>
      <c r="FC135" s="123"/>
      <c r="FD135" s="123"/>
      <c r="FE135" s="123"/>
      <c r="FF135" s="123"/>
      <c r="FG135" s="123"/>
      <c r="FH135" s="123"/>
      <c r="FI135" s="123"/>
      <c r="FJ135" s="123"/>
      <c r="FK135" s="123"/>
      <c r="FL135" s="123"/>
      <c r="FM135" s="123"/>
      <c r="FN135" s="123"/>
      <c r="FO135" s="123"/>
      <c r="FP135" s="123"/>
      <c r="FQ135" s="123"/>
      <c r="FR135" s="123"/>
      <c r="FS135" s="123"/>
      <c r="FT135" s="123"/>
      <c r="FU135" s="123"/>
      <c r="FV135" s="123"/>
      <c r="FW135" s="123"/>
      <c r="FX135" s="123"/>
      <c r="FY135" s="123"/>
      <c r="FZ135" s="123"/>
      <c r="GA135" s="123"/>
      <c r="GB135" s="123"/>
      <c r="GC135" s="123"/>
      <c r="GD135" s="123"/>
      <c r="GE135" s="123"/>
      <c r="GF135" s="123"/>
      <c r="GG135" s="123"/>
      <c r="GH135" s="123"/>
      <c r="GI135" s="123"/>
      <c r="GJ135" s="123"/>
      <c r="GK135" s="123"/>
      <c r="GL135" s="123"/>
      <c r="GM135" s="123"/>
      <c r="GN135" s="123"/>
      <c r="GO135" s="123"/>
      <c r="GP135" s="123"/>
      <c r="GQ135" s="123"/>
      <c r="GR135" s="123"/>
      <c r="GS135" s="123"/>
      <c r="GT135" s="123"/>
      <c r="GU135" s="123"/>
      <c r="GV135" s="123"/>
      <c r="GW135" s="123"/>
      <c r="GX135" s="123"/>
      <c r="GY135" s="123"/>
      <c r="GZ135" s="123"/>
      <c r="HA135" s="123"/>
      <c r="HB135" s="123"/>
      <c r="HC135" s="123"/>
      <c r="HD135" s="123"/>
      <c r="HE135" s="123"/>
      <c r="HF135" s="123"/>
      <c r="HG135" s="123"/>
      <c r="HH135" s="123"/>
      <c r="HI135" s="123"/>
      <c r="HJ135" s="123"/>
      <c r="HK135" s="123"/>
      <c r="HL135" s="123"/>
      <c r="HM135" s="123"/>
      <c r="HN135" s="123"/>
      <c r="HO135" s="123"/>
      <c r="HP135" s="123"/>
      <c r="HQ135" s="123"/>
      <c r="HR135" s="123"/>
      <c r="HS135" s="123"/>
      <c r="HT135" s="123"/>
      <c r="HU135" s="123"/>
      <c r="HV135" s="123"/>
      <c r="HW135" s="123"/>
      <c r="HX135" s="123"/>
      <c r="HY135" s="123"/>
    </row>
    <row r="136" spans="1:233" s="102" customFormat="1" x14ac:dyDescent="0.2">
      <c r="A136" s="120"/>
      <c r="B136"/>
      <c r="C136" s="253" t="s">
        <v>247</v>
      </c>
      <c r="D136" s="254" t="s">
        <v>582</v>
      </c>
      <c r="E136" s="234" t="s">
        <v>164</v>
      </c>
      <c r="F136" s="235" t="s">
        <v>86</v>
      </c>
      <c r="G136" s="255">
        <v>487.29734999999999</v>
      </c>
      <c r="H136" s="237">
        <f t="shared" si="30"/>
        <v>519.06745639999997</v>
      </c>
      <c r="I136" s="236">
        <f>ROUND(H136*(N($J$5+1)),2)</f>
        <v>644.79</v>
      </c>
      <c r="J136" s="241">
        <f t="shared" si="28"/>
        <v>314204.46000000002</v>
      </c>
      <c r="K136" s="151"/>
      <c r="L136" s="162">
        <v>519.06745639999997</v>
      </c>
      <c r="M136" s="152"/>
      <c r="N136" s="121"/>
      <c r="O136" s="100"/>
      <c r="P136" s="122"/>
      <c r="Q136" s="128"/>
      <c r="R136" s="123"/>
      <c r="S136" s="123"/>
      <c r="T136" s="123"/>
      <c r="U136" s="123"/>
      <c r="V136" s="123"/>
      <c r="W136" s="123"/>
      <c r="X136" s="123"/>
      <c r="Y136" s="123"/>
      <c r="Z136" s="123"/>
      <c r="AA136" s="123"/>
      <c r="AB136" s="123"/>
      <c r="AC136" s="123"/>
      <c r="AD136" s="123"/>
      <c r="AE136" s="123"/>
      <c r="AF136" s="123"/>
      <c r="AG136" s="123"/>
      <c r="AH136" s="123"/>
      <c r="AI136" s="123"/>
      <c r="AJ136" s="123"/>
      <c r="AK136" s="123"/>
      <c r="AL136" s="123"/>
      <c r="AM136" s="123"/>
      <c r="AN136" s="123"/>
      <c r="AO136" s="123"/>
      <c r="AP136" s="123"/>
      <c r="AQ136" s="123"/>
      <c r="AR136" s="123"/>
      <c r="AS136" s="123"/>
      <c r="AT136" s="123"/>
      <c r="AU136" s="123"/>
      <c r="AV136" s="123"/>
      <c r="AW136" s="123"/>
      <c r="AX136" s="123"/>
      <c r="AY136" s="123"/>
      <c r="AZ136" s="123"/>
      <c r="BA136" s="123"/>
      <c r="BB136" s="123"/>
      <c r="BC136" s="123"/>
      <c r="BD136" s="123"/>
      <c r="BE136" s="123"/>
      <c r="BF136" s="123"/>
      <c r="BG136" s="123"/>
      <c r="BH136" s="123"/>
      <c r="BI136" s="123"/>
      <c r="BJ136" s="123"/>
      <c r="BK136" s="123"/>
      <c r="BL136" s="123"/>
      <c r="BM136" s="123"/>
      <c r="BN136" s="123"/>
      <c r="BO136" s="123"/>
      <c r="BP136" s="123"/>
      <c r="BQ136" s="123"/>
      <c r="BR136" s="123"/>
      <c r="BS136" s="123"/>
      <c r="BT136" s="123"/>
      <c r="BU136" s="123"/>
      <c r="BV136" s="123"/>
      <c r="BW136" s="123"/>
      <c r="BX136" s="123"/>
      <c r="BY136" s="123"/>
      <c r="BZ136" s="123"/>
      <c r="CA136" s="123"/>
      <c r="CB136" s="123"/>
      <c r="CC136" s="123"/>
      <c r="CD136" s="123"/>
      <c r="CE136" s="123"/>
      <c r="CF136" s="123"/>
      <c r="CG136" s="123"/>
      <c r="CH136" s="123"/>
      <c r="CI136" s="123"/>
      <c r="CJ136" s="123"/>
      <c r="CK136" s="123"/>
      <c r="CL136" s="123"/>
      <c r="CM136" s="123"/>
      <c r="CN136" s="123"/>
      <c r="CO136" s="123"/>
      <c r="CP136" s="123"/>
      <c r="CQ136" s="123"/>
      <c r="CR136" s="123"/>
      <c r="CS136" s="123"/>
      <c r="CT136" s="123"/>
      <c r="CU136" s="123"/>
      <c r="CV136" s="123"/>
      <c r="CW136" s="123"/>
      <c r="CX136" s="123"/>
      <c r="CY136" s="123"/>
      <c r="CZ136" s="123"/>
      <c r="DA136" s="123"/>
      <c r="DB136" s="123"/>
      <c r="DC136" s="123"/>
      <c r="DD136" s="123"/>
      <c r="DE136" s="123"/>
      <c r="DF136" s="123"/>
      <c r="DG136" s="123"/>
      <c r="DH136" s="123"/>
      <c r="DI136" s="123"/>
      <c r="DJ136" s="123"/>
      <c r="DK136" s="123"/>
      <c r="DL136" s="123"/>
      <c r="DM136" s="123"/>
      <c r="DN136" s="123"/>
      <c r="DO136" s="123"/>
      <c r="DP136" s="123"/>
      <c r="DQ136" s="123"/>
      <c r="DR136" s="123"/>
      <c r="DS136" s="123"/>
      <c r="DT136" s="123"/>
      <c r="DU136" s="123"/>
      <c r="DV136" s="123"/>
      <c r="DW136" s="123"/>
      <c r="DX136" s="123"/>
      <c r="DY136" s="123"/>
      <c r="DZ136" s="123"/>
      <c r="EA136" s="123"/>
      <c r="EB136" s="123"/>
      <c r="EC136" s="123"/>
      <c r="ED136" s="123"/>
      <c r="EE136" s="123"/>
      <c r="EF136" s="123"/>
      <c r="EG136" s="123"/>
      <c r="EH136" s="123"/>
      <c r="EI136" s="123"/>
      <c r="EJ136" s="123"/>
      <c r="EK136" s="123"/>
      <c r="EL136" s="123"/>
      <c r="EM136" s="123"/>
      <c r="EN136" s="123"/>
      <c r="EO136" s="123"/>
      <c r="EP136" s="123"/>
      <c r="EQ136" s="123"/>
      <c r="ER136" s="123"/>
      <c r="ES136" s="123"/>
      <c r="ET136" s="123"/>
      <c r="EU136" s="123"/>
      <c r="EV136" s="123"/>
      <c r="EW136" s="123"/>
      <c r="EX136" s="123"/>
      <c r="EY136" s="123"/>
      <c r="EZ136" s="123"/>
      <c r="FA136" s="123"/>
      <c r="FB136" s="123"/>
      <c r="FC136" s="123"/>
      <c r="FD136" s="123"/>
      <c r="FE136" s="123"/>
      <c r="FF136" s="123"/>
      <c r="FG136" s="123"/>
      <c r="FH136" s="123"/>
      <c r="FI136" s="123"/>
      <c r="FJ136" s="123"/>
      <c r="FK136" s="123"/>
      <c r="FL136" s="123"/>
      <c r="FM136" s="123"/>
      <c r="FN136" s="123"/>
      <c r="FO136" s="123"/>
      <c r="FP136" s="123"/>
      <c r="FQ136" s="123"/>
      <c r="FR136" s="123"/>
      <c r="FS136" s="123"/>
      <c r="FT136" s="123"/>
      <c r="FU136" s="123"/>
      <c r="FV136" s="123"/>
      <c r="FW136" s="123"/>
      <c r="FX136" s="123"/>
      <c r="FY136" s="123"/>
      <c r="FZ136" s="123"/>
      <c r="GA136" s="123"/>
      <c r="GB136" s="123"/>
      <c r="GC136" s="123"/>
      <c r="GD136" s="123"/>
      <c r="GE136" s="123"/>
      <c r="GF136" s="123"/>
      <c r="GG136" s="123"/>
      <c r="GH136" s="123"/>
      <c r="GI136" s="123"/>
      <c r="GJ136" s="123"/>
      <c r="GK136" s="123"/>
      <c r="GL136" s="123"/>
      <c r="GM136" s="123"/>
      <c r="GN136" s="123"/>
      <c r="GO136" s="123"/>
      <c r="GP136" s="123"/>
      <c r="GQ136" s="123"/>
      <c r="GR136" s="123"/>
      <c r="GS136" s="123"/>
      <c r="GT136" s="123"/>
      <c r="GU136" s="123"/>
      <c r="GV136" s="123"/>
      <c r="GW136" s="123"/>
      <c r="GX136" s="123"/>
      <c r="GY136" s="123"/>
      <c r="GZ136" s="123"/>
      <c r="HA136" s="123"/>
      <c r="HB136" s="123"/>
      <c r="HC136" s="123"/>
      <c r="HD136" s="123"/>
      <c r="HE136" s="123"/>
      <c r="HF136" s="123"/>
      <c r="HG136" s="123"/>
      <c r="HH136" s="123"/>
      <c r="HI136" s="123"/>
      <c r="HJ136" s="123"/>
      <c r="HK136" s="123"/>
      <c r="HL136" s="123"/>
      <c r="HM136" s="123"/>
      <c r="HN136" s="123"/>
      <c r="HO136" s="123"/>
      <c r="HP136" s="123"/>
      <c r="HQ136" s="123"/>
      <c r="HR136" s="123"/>
      <c r="HS136" s="123"/>
      <c r="HT136" s="123"/>
      <c r="HU136" s="123"/>
      <c r="HV136" s="123"/>
      <c r="HW136" s="123"/>
      <c r="HX136" s="123"/>
      <c r="HY136" s="123"/>
    </row>
    <row r="137" spans="1:233" s="102" customFormat="1" x14ac:dyDescent="0.2">
      <c r="A137" s="120"/>
      <c r="B137"/>
      <c r="C137" s="253" t="s">
        <v>248</v>
      </c>
      <c r="D137" s="254" t="s">
        <v>582</v>
      </c>
      <c r="E137" s="234" t="s">
        <v>165</v>
      </c>
      <c r="F137" s="235" t="s">
        <v>86</v>
      </c>
      <c r="G137" s="255">
        <v>301.40617500000002</v>
      </c>
      <c r="H137" s="237">
        <f t="shared" si="30"/>
        <v>519.06745639999997</v>
      </c>
      <c r="I137" s="236">
        <f>ROUND(H137*(N($J$5+1)),2)</f>
        <v>644.79</v>
      </c>
      <c r="J137" s="241">
        <f t="shared" si="28"/>
        <v>194343.69</v>
      </c>
      <c r="K137" s="151"/>
      <c r="L137" s="162">
        <v>519.06745639999997</v>
      </c>
      <c r="M137" s="152"/>
      <c r="N137" s="121"/>
      <c r="O137" s="100"/>
      <c r="P137" s="122"/>
      <c r="Q137" s="128"/>
      <c r="R137" s="123"/>
      <c r="S137" s="123"/>
      <c r="T137" s="123"/>
      <c r="U137" s="123"/>
      <c r="V137" s="123"/>
      <c r="W137" s="123"/>
      <c r="X137" s="123"/>
      <c r="Y137" s="123"/>
      <c r="Z137" s="123"/>
      <c r="AA137" s="123"/>
      <c r="AB137" s="123"/>
      <c r="AC137" s="123"/>
      <c r="AD137" s="123"/>
      <c r="AE137" s="123"/>
      <c r="AF137" s="123"/>
      <c r="AG137" s="123"/>
      <c r="AH137" s="123"/>
      <c r="AI137" s="123"/>
      <c r="AJ137" s="123"/>
      <c r="AK137" s="123"/>
      <c r="AL137" s="123"/>
      <c r="AM137" s="123"/>
      <c r="AN137" s="123"/>
      <c r="AO137" s="123"/>
      <c r="AP137" s="123"/>
      <c r="AQ137" s="123"/>
      <c r="AR137" s="123"/>
      <c r="AS137" s="123"/>
      <c r="AT137" s="123"/>
      <c r="AU137" s="123"/>
      <c r="AV137" s="123"/>
      <c r="AW137" s="123"/>
      <c r="AX137" s="123"/>
      <c r="AY137" s="123"/>
      <c r="AZ137" s="123"/>
      <c r="BA137" s="123"/>
      <c r="BB137" s="123"/>
      <c r="BC137" s="123"/>
      <c r="BD137" s="123"/>
      <c r="BE137" s="123"/>
      <c r="BF137" s="123"/>
      <c r="BG137" s="123"/>
      <c r="BH137" s="123"/>
      <c r="BI137" s="123"/>
      <c r="BJ137" s="123"/>
      <c r="BK137" s="123"/>
      <c r="BL137" s="123"/>
      <c r="BM137" s="123"/>
      <c r="BN137" s="123"/>
      <c r="BO137" s="123"/>
      <c r="BP137" s="123"/>
      <c r="BQ137" s="123"/>
      <c r="BR137" s="123"/>
      <c r="BS137" s="123"/>
      <c r="BT137" s="123"/>
      <c r="BU137" s="123"/>
      <c r="BV137" s="123"/>
      <c r="BW137" s="123"/>
      <c r="BX137" s="123"/>
      <c r="BY137" s="123"/>
      <c r="BZ137" s="123"/>
      <c r="CA137" s="123"/>
      <c r="CB137" s="123"/>
      <c r="CC137" s="123"/>
      <c r="CD137" s="123"/>
      <c r="CE137" s="123"/>
      <c r="CF137" s="123"/>
      <c r="CG137" s="123"/>
      <c r="CH137" s="123"/>
      <c r="CI137" s="123"/>
      <c r="CJ137" s="123"/>
      <c r="CK137" s="123"/>
      <c r="CL137" s="123"/>
      <c r="CM137" s="123"/>
      <c r="CN137" s="123"/>
      <c r="CO137" s="123"/>
      <c r="CP137" s="123"/>
      <c r="CQ137" s="123"/>
      <c r="CR137" s="123"/>
      <c r="CS137" s="123"/>
      <c r="CT137" s="123"/>
      <c r="CU137" s="123"/>
      <c r="CV137" s="123"/>
      <c r="CW137" s="123"/>
      <c r="CX137" s="123"/>
      <c r="CY137" s="123"/>
      <c r="CZ137" s="123"/>
      <c r="DA137" s="123"/>
      <c r="DB137" s="123"/>
      <c r="DC137" s="123"/>
      <c r="DD137" s="123"/>
      <c r="DE137" s="123"/>
      <c r="DF137" s="123"/>
      <c r="DG137" s="123"/>
      <c r="DH137" s="123"/>
      <c r="DI137" s="123"/>
      <c r="DJ137" s="123"/>
      <c r="DK137" s="123"/>
      <c r="DL137" s="123"/>
      <c r="DM137" s="123"/>
      <c r="DN137" s="123"/>
      <c r="DO137" s="123"/>
      <c r="DP137" s="123"/>
      <c r="DQ137" s="123"/>
      <c r="DR137" s="123"/>
      <c r="DS137" s="123"/>
      <c r="DT137" s="123"/>
      <c r="DU137" s="123"/>
      <c r="DV137" s="123"/>
      <c r="DW137" s="123"/>
      <c r="DX137" s="123"/>
      <c r="DY137" s="123"/>
      <c r="DZ137" s="123"/>
      <c r="EA137" s="123"/>
      <c r="EB137" s="123"/>
      <c r="EC137" s="123"/>
      <c r="ED137" s="123"/>
      <c r="EE137" s="123"/>
      <c r="EF137" s="123"/>
      <c r="EG137" s="123"/>
      <c r="EH137" s="123"/>
      <c r="EI137" s="123"/>
      <c r="EJ137" s="123"/>
      <c r="EK137" s="123"/>
      <c r="EL137" s="123"/>
      <c r="EM137" s="123"/>
      <c r="EN137" s="123"/>
      <c r="EO137" s="123"/>
      <c r="EP137" s="123"/>
      <c r="EQ137" s="123"/>
      <c r="ER137" s="123"/>
      <c r="ES137" s="123"/>
      <c r="ET137" s="123"/>
      <c r="EU137" s="123"/>
      <c r="EV137" s="123"/>
      <c r="EW137" s="123"/>
      <c r="EX137" s="123"/>
      <c r="EY137" s="123"/>
      <c r="EZ137" s="123"/>
      <c r="FA137" s="123"/>
      <c r="FB137" s="123"/>
      <c r="FC137" s="123"/>
      <c r="FD137" s="123"/>
      <c r="FE137" s="123"/>
      <c r="FF137" s="123"/>
      <c r="FG137" s="123"/>
      <c r="FH137" s="123"/>
      <c r="FI137" s="123"/>
      <c r="FJ137" s="123"/>
      <c r="FK137" s="123"/>
      <c r="FL137" s="123"/>
      <c r="FM137" s="123"/>
      <c r="FN137" s="123"/>
      <c r="FO137" s="123"/>
      <c r="FP137" s="123"/>
      <c r="FQ137" s="123"/>
      <c r="FR137" s="123"/>
      <c r="FS137" s="123"/>
      <c r="FT137" s="123"/>
      <c r="FU137" s="123"/>
      <c r="FV137" s="123"/>
      <c r="FW137" s="123"/>
      <c r="FX137" s="123"/>
      <c r="FY137" s="123"/>
      <c r="FZ137" s="123"/>
      <c r="GA137" s="123"/>
      <c r="GB137" s="123"/>
      <c r="GC137" s="123"/>
      <c r="GD137" s="123"/>
      <c r="GE137" s="123"/>
      <c r="GF137" s="123"/>
      <c r="GG137" s="123"/>
      <c r="GH137" s="123"/>
      <c r="GI137" s="123"/>
      <c r="GJ137" s="123"/>
      <c r="GK137" s="123"/>
      <c r="GL137" s="123"/>
      <c r="GM137" s="123"/>
      <c r="GN137" s="123"/>
      <c r="GO137" s="123"/>
      <c r="GP137" s="123"/>
      <c r="GQ137" s="123"/>
      <c r="GR137" s="123"/>
      <c r="GS137" s="123"/>
      <c r="GT137" s="123"/>
      <c r="GU137" s="123"/>
      <c r="GV137" s="123"/>
      <c r="GW137" s="123"/>
      <c r="GX137" s="123"/>
      <c r="GY137" s="123"/>
      <c r="GZ137" s="123"/>
      <c r="HA137" s="123"/>
      <c r="HB137" s="123"/>
      <c r="HC137" s="123"/>
      <c r="HD137" s="123"/>
      <c r="HE137" s="123"/>
      <c r="HF137" s="123"/>
      <c r="HG137" s="123"/>
      <c r="HH137" s="123"/>
      <c r="HI137" s="123"/>
      <c r="HJ137" s="123"/>
      <c r="HK137" s="123"/>
      <c r="HL137" s="123"/>
      <c r="HM137" s="123"/>
      <c r="HN137" s="123"/>
      <c r="HO137" s="123"/>
      <c r="HP137" s="123"/>
      <c r="HQ137" s="123"/>
      <c r="HR137" s="123"/>
      <c r="HS137" s="123"/>
      <c r="HT137" s="123"/>
      <c r="HU137" s="123"/>
      <c r="HV137" s="123"/>
      <c r="HW137" s="123"/>
      <c r="HX137" s="123"/>
      <c r="HY137" s="123"/>
    </row>
    <row r="138" spans="1:233" s="102" customFormat="1" x14ac:dyDescent="0.2">
      <c r="A138" s="120"/>
      <c r="B138"/>
      <c r="C138" s="253" t="s">
        <v>249</v>
      </c>
      <c r="D138" s="254" t="s">
        <v>582</v>
      </c>
      <c r="E138" s="234" t="s">
        <v>166</v>
      </c>
      <c r="F138" s="235" t="s">
        <v>86</v>
      </c>
      <c r="G138" s="255">
        <v>114.45165</v>
      </c>
      <c r="H138" s="237">
        <f t="shared" si="30"/>
        <v>519.06745639999997</v>
      </c>
      <c r="I138" s="236">
        <f>ROUND(H138*(N($J$5+1)),2)</f>
        <v>644.79</v>
      </c>
      <c r="J138" s="241">
        <f t="shared" si="28"/>
        <v>73797.279999999999</v>
      </c>
      <c r="K138" s="151"/>
      <c r="L138" s="162">
        <v>519.06745639999997</v>
      </c>
      <c r="M138" s="152"/>
      <c r="N138" s="121"/>
      <c r="O138" s="100"/>
      <c r="P138" s="122"/>
      <c r="Q138" s="123"/>
      <c r="R138" s="123"/>
      <c r="S138" s="123"/>
      <c r="T138" s="123"/>
      <c r="U138" s="123"/>
      <c r="V138" s="123"/>
      <c r="W138" s="123"/>
      <c r="X138" s="123"/>
      <c r="Y138" s="123"/>
      <c r="Z138" s="123"/>
      <c r="AA138" s="123"/>
      <c r="AB138" s="123"/>
      <c r="AC138" s="123"/>
      <c r="AD138" s="123"/>
      <c r="AE138" s="123"/>
      <c r="AF138" s="123"/>
      <c r="AG138" s="123"/>
      <c r="AH138" s="123"/>
      <c r="AI138" s="123"/>
      <c r="AJ138" s="123"/>
      <c r="AK138" s="123"/>
      <c r="AL138" s="123"/>
      <c r="AM138" s="123"/>
      <c r="AN138" s="123"/>
      <c r="AO138" s="123"/>
      <c r="AP138" s="123"/>
      <c r="AQ138" s="123"/>
      <c r="AR138" s="123"/>
      <c r="AS138" s="123"/>
      <c r="AT138" s="123"/>
      <c r="AU138" s="123"/>
      <c r="AV138" s="123"/>
      <c r="AW138" s="123"/>
      <c r="AX138" s="123"/>
      <c r="AY138" s="123"/>
      <c r="AZ138" s="123"/>
      <c r="BA138" s="123"/>
      <c r="BB138" s="123"/>
      <c r="BC138" s="123"/>
      <c r="BD138" s="123"/>
      <c r="BE138" s="123"/>
      <c r="BF138" s="123"/>
      <c r="BG138" s="123"/>
      <c r="BH138" s="123"/>
      <c r="BI138" s="123"/>
      <c r="BJ138" s="123"/>
      <c r="BK138" s="123"/>
      <c r="BL138" s="123"/>
      <c r="BM138" s="123"/>
      <c r="BN138" s="123"/>
      <c r="BO138" s="123"/>
      <c r="BP138" s="123"/>
      <c r="BQ138" s="123"/>
      <c r="BR138" s="123"/>
      <c r="BS138" s="123"/>
      <c r="BT138" s="123"/>
      <c r="BU138" s="123"/>
      <c r="BV138" s="123"/>
      <c r="BW138" s="123"/>
      <c r="BX138" s="123"/>
      <c r="BY138" s="123"/>
      <c r="BZ138" s="123"/>
      <c r="CA138" s="123"/>
      <c r="CB138" s="123"/>
      <c r="CC138" s="123"/>
      <c r="CD138" s="123"/>
      <c r="CE138" s="123"/>
      <c r="CF138" s="123"/>
      <c r="CG138" s="123"/>
      <c r="CH138" s="123"/>
      <c r="CI138" s="123"/>
      <c r="CJ138" s="123"/>
      <c r="CK138" s="123"/>
      <c r="CL138" s="123"/>
      <c r="CM138" s="123"/>
      <c r="CN138" s="123"/>
      <c r="CO138" s="123"/>
      <c r="CP138" s="123"/>
      <c r="CQ138" s="123"/>
      <c r="CR138" s="123"/>
      <c r="CS138" s="123"/>
      <c r="CT138" s="123"/>
      <c r="CU138" s="123"/>
      <c r="CV138" s="123"/>
      <c r="CW138" s="123"/>
      <c r="CX138" s="123"/>
      <c r="CY138" s="123"/>
      <c r="CZ138" s="123"/>
      <c r="DA138" s="123"/>
      <c r="DB138" s="123"/>
      <c r="DC138" s="123"/>
      <c r="DD138" s="123"/>
      <c r="DE138" s="123"/>
      <c r="DF138" s="123"/>
      <c r="DG138" s="123"/>
      <c r="DH138" s="123"/>
      <c r="DI138" s="123"/>
      <c r="DJ138" s="123"/>
      <c r="DK138" s="123"/>
      <c r="DL138" s="123"/>
      <c r="DM138" s="123"/>
      <c r="DN138" s="123"/>
      <c r="DO138" s="123"/>
      <c r="DP138" s="123"/>
      <c r="DQ138" s="123"/>
      <c r="DR138" s="123"/>
      <c r="DS138" s="123"/>
      <c r="DT138" s="123"/>
      <c r="DU138" s="123"/>
      <c r="DV138" s="123"/>
      <c r="DW138" s="123"/>
      <c r="DX138" s="123"/>
      <c r="DY138" s="123"/>
      <c r="DZ138" s="123"/>
      <c r="EA138" s="123"/>
      <c r="EB138" s="123"/>
      <c r="EC138" s="123"/>
      <c r="ED138" s="123"/>
      <c r="EE138" s="123"/>
      <c r="EF138" s="123"/>
      <c r="EG138" s="123"/>
      <c r="EH138" s="123"/>
      <c r="EI138" s="123"/>
      <c r="EJ138" s="123"/>
      <c r="EK138" s="123"/>
      <c r="EL138" s="123"/>
      <c r="EM138" s="123"/>
      <c r="EN138" s="123"/>
      <c r="EO138" s="123"/>
      <c r="EP138" s="123"/>
      <c r="EQ138" s="123"/>
      <c r="ER138" s="123"/>
      <c r="ES138" s="123"/>
      <c r="ET138" s="123"/>
      <c r="EU138" s="123"/>
      <c r="EV138" s="123"/>
      <c r="EW138" s="123"/>
      <c r="EX138" s="123"/>
      <c r="EY138" s="123"/>
      <c r="EZ138" s="123"/>
      <c r="FA138" s="123"/>
      <c r="FB138" s="123"/>
      <c r="FC138" s="123"/>
      <c r="FD138" s="123"/>
      <c r="FE138" s="123"/>
      <c r="FF138" s="123"/>
      <c r="FG138" s="123"/>
      <c r="FH138" s="123"/>
      <c r="FI138" s="123"/>
      <c r="FJ138" s="123"/>
      <c r="FK138" s="123"/>
      <c r="FL138" s="123"/>
      <c r="FM138" s="123"/>
      <c r="FN138" s="123"/>
      <c r="FO138" s="123"/>
      <c r="FP138" s="123"/>
      <c r="FQ138" s="123"/>
      <c r="FR138" s="123"/>
      <c r="FS138" s="123"/>
      <c r="FT138" s="123"/>
      <c r="FU138" s="123"/>
      <c r="FV138" s="123"/>
      <c r="FW138" s="123"/>
      <c r="FX138" s="123"/>
      <c r="FY138" s="123"/>
      <c r="FZ138" s="123"/>
      <c r="GA138" s="123"/>
      <c r="GB138" s="123"/>
      <c r="GC138" s="123"/>
      <c r="GD138" s="123"/>
      <c r="GE138" s="123"/>
      <c r="GF138" s="123"/>
      <c r="GG138" s="123"/>
      <c r="GH138" s="123"/>
      <c r="GI138" s="123"/>
      <c r="GJ138" s="123"/>
      <c r="GK138" s="123"/>
      <c r="GL138" s="123"/>
      <c r="GM138" s="123"/>
      <c r="GN138" s="123"/>
      <c r="GO138" s="123"/>
      <c r="GP138" s="123"/>
      <c r="GQ138" s="123"/>
      <c r="GR138" s="123"/>
      <c r="GS138" s="123"/>
      <c r="GT138" s="123"/>
      <c r="GU138" s="123"/>
      <c r="GV138" s="123"/>
      <c r="GW138" s="123"/>
      <c r="GX138" s="123"/>
      <c r="GY138" s="123"/>
      <c r="GZ138" s="123"/>
      <c r="HA138" s="123"/>
      <c r="HB138" s="123"/>
      <c r="HC138" s="123"/>
      <c r="HD138" s="123"/>
      <c r="HE138" s="123"/>
      <c r="HF138" s="123"/>
      <c r="HG138" s="123"/>
      <c r="HH138" s="123"/>
      <c r="HI138" s="123"/>
      <c r="HJ138" s="123"/>
      <c r="HK138" s="123"/>
      <c r="HL138" s="123"/>
      <c r="HM138" s="123"/>
      <c r="HN138" s="123"/>
      <c r="HO138" s="123"/>
      <c r="HP138" s="123"/>
      <c r="HQ138" s="123"/>
      <c r="HR138" s="123"/>
      <c r="HS138" s="123"/>
      <c r="HT138" s="123"/>
      <c r="HU138" s="123"/>
      <c r="HV138" s="123"/>
      <c r="HW138" s="123"/>
      <c r="HX138" s="123"/>
      <c r="HY138" s="123"/>
    </row>
    <row r="139" spans="1:233" s="102" customFormat="1" x14ac:dyDescent="0.2">
      <c r="A139" s="120"/>
      <c r="B139"/>
      <c r="C139" s="253" t="s">
        <v>250</v>
      </c>
      <c r="D139" s="254" t="s">
        <v>582</v>
      </c>
      <c r="E139" s="234" t="s">
        <v>177</v>
      </c>
      <c r="F139" s="235" t="s">
        <v>86</v>
      </c>
      <c r="G139" s="255">
        <v>27.314325</v>
      </c>
      <c r="H139" s="237">
        <f t="shared" si="30"/>
        <v>519.06745639999997</v>
      </c>
      <c r="I139" s="236">
        <f>ROUND(H139*(N($J$5+1)),2)</f>
        <v>644.79</v>
      </c>
      <c r="J139" s="241">
        <f t="shared" si="28"/>
        <v>17612</v>
      </c>
      <c r="K139" s="151"/>
      <c r="L139" s="162">
        <v>519.06745639999997</v>
      </c>
      <c r="M139" s="152"/>
      <c r="N139" s="121"/>
      <c r="O139" s="100"/>
      <c r="P139" s="122"/>
      <c r="Q139" s="123"/>
      <c r="R139" s="123"/>
      <c r="S139" s="123"/>
      <c r="T139" s="123"/>
      <c r="U139" s="123"/>
      <c r="V139" s="123"/>
      <c r="W139" s="123"/>
      <c r="X139" s="123"/>
      <c r="Y139" s="123"/>
      <c r="Z139" s="123"/>
      <c r="AA139" s="123"/>
      <c r="AB139" s="123"/>
      <c r="AC139" s="123"/>
      <c r="AD139" s="123"/>
      <c r="AE139" s="123"/>
      <c r="AF139" s="123"/>
      <c r="AG139" s="123"/>
      <c r="AH139" s="123"/>
      <c r="AI139" s="123"/>
      <c r="AJ139" s="123"/>
      <c r="AK139" s="123"/>
      <c r="AL139" s="123"/>
      <c r="AM139" s="123"/>
      <c r="AN139" s="123"/>
      <c r="AO139" s="123"/>
      <c r="AP139" s="123"/>
      <c r="AQ139" s="123"/>
      <c r="AR139" s="123"/>
      <c r="AS139" s="123"/>
      <c r="AT139" s="123"/>
      <c r="AU139" s="123"/>
      <c r="AV139" s="123"/>
      <c r="AW139" s="123"/>
      <c r="AX139" s="123"/>
      <c r="AY139" s="123"/>
      <c r="AZ139" s="123"/>
      <c r="BA139" s="123"/>
      <c r="BB139" s="123"/>
      <c r="BC139" s="123"/>
      <c r="BD139" s="123"/>
      <c r="BE139" s="123"/>
      <c r="BF139" s="123"/>
      <c r="BG139" s="123"/>
      <c r="BH139" s="123"/>
      <c r="BI139" s="123"/>
      <c r="BJ139" s="123"/>
      <c r="BK139" s="123"/>
      <c r="BL139" s="123"/>
      <c r="BM139" s="123"/>
      <c r="BN139" s="123"/>
      <c r="BO139" s="123"/>
      <c r="BP139" s="123"/>
      <c r="BQ139" s="123"/>
      <c r="BR139" s="123"/>
      <c r="BS139" s="123"/>
      <c r="BT139" s="123"/>
      <c r="BU139" s="123"/>
      <c r="BV139" s="123"/>
      <c r="BW139" s="123"/>
      <c r="BX139" s="123"/>
      <c r="BY139" s="123"/>
      <c r="BZ139" s="123"/>
      <c r="CA139" s="123"/>
      <c r="CB139" s="123"/>
      <c r="CC139" s="123"/>
      <c r="CD139" s="123"/>
      <c r="CE139" s="123"/>
      <c r="CF139" s="123"/>
      <c r="CG139" s="123"/>
      <c r="CH139" s="123"/>
      <c r="CI139" s="123"/>
      <c r="CJ139" s="123"/>
      <c r="CK139" s="123"/>
      <c r="CL139" s="123"/>
      <c r="CM139" s="123"/>
      <c r="CN139" s="123"/>
      <c r="CO139" s="123"/>
      <c r="CP139" s="123"/>
      <c r="CQ139" s="123"/>
      <c r="CR139" s="123"/>
      <c r="CS139" s="123"/>
      <c r="CT139" s="123"/>
      <c r="CU139" s="123"/>
      <c r="CV139" s="123"/>
      <c r="CW139" s="123"/>
      <c r="CX139" s="123"/>
      <c r="CY139" s="123"/>
      <c r="CZ139" s="123"/>
      <c r="DA139" s="123"/>
      <c r="DB139" s="123"/>
      <c r="DC139" s="123"/>
      <c r="DD139" s="123"/>
      <c r="DE139" s="123"/>
      <c r="DF139" s="123"/>
      <c r="DG139" s="123"/>
      <c r="DH139" s="123"/>
      <c r="DI139" s="123"/>
      <c r="DJ139" s="123"/>
      <c r="DK139" s="123"/>
      <c r="DL139" s="123"/>
      <c r="DM139" s="123"/>
      <c r="DN139" s="123"/>
      <c r="DO139" s="123"/>
      <c r="DP139" s="123"/>
      <c r="DQ139" s="123"/>
      <c r="DR139" s="123"/>
      <c r="DS139" s="123"/>
      <c r="DT139" s="123"/>
      <c r="DU139" s="123"/>
      <c r="DV139" s="123"/>
      <c r="DW139" s="123"/>
      <c r="DX139" s="123"/>
      <c r="DY139" s="123"/>
      <c r="DZ139" s="123"/>
      <c r="EA139" s="123"/>
      <c r="EB139" s="123"/>
      <c r="EC139" s="123"/>
      <c r="ED139" s="123"/>
      <c r="EE139" s="123"/>
      <c r="EF139" s="123"/>
      <c r="EG139" s="123"/>
      <c r="EH139" s="123"/>
      <c r="EI139" s="123"/>
      <c r="EJ139" s="123"/>
      <c r="EK139" s="123"/>
      <c r="EL139" s="123"/>
      <c r="EM139" s="123"/>
      <c r="EN139" s="123"/>
      <c r="EO139" s="123"/>
      <c r="EP139" s="123"/>
      <c r="EQ139" s="123"/>
      <c r="ER139" s="123"/>
      <c r="ES139" s="123"/>
      <c r="ET139" s="123"/>
      <c r="EU139" s="123"/>
      <c r="EV139" s="123"/>
      <c r="EW139" s="123"/>
      <c r="EX139" s="123"/>
      <c r="EY139" s="123"/>
      <c r="EZ139" s="123"/>
      <c r="FA139" s="123"/>
      <c r="FB139" s="123"/>
      <c r="FC139" s="123"/>
      <c r="FD139" s="123"/>
      <c r="FE139" s="123"/>
      <c r="FF139" s="123"/>
      <c r="FG139" s="123"/>
      <c r="FH139" s="123"/>
      <c r="FI139" s="123"/>
      <c r="FJ139" s="123"/>
      <c r="FK139" s="123"/>
      <c r="FL139" s="123"/>
      <c r="FM139" s="123"/>
      <c r="FN139" s="123"/>
      <c r="FO139" s="123"/>
      <c r="FP139" s="123"/>
      <c r="FQ139" s="123"/>
      <c r="FR139" s="123"/>
      <c r="FS139" s="123"/>
      <c r="FT139" s="123"/>
      <c r="FU139" s="123"/>
      <c r="FV139" s="123"/>
      <c r="FW139" s="123"/>
      <c r="FX139" s="123"/>
      <c r="FY139" s="123"/>
      <c r="FZ139" s="123"/>
      <c r="GA139" s="123"/>
      <c r="GB139" s="123"/>
      <c r="GC139" s="123"/>
      <c r="GD139" s="123"/>
      <c r="GE139" s="123"/>
      <c r="GF139" s="123"/>
      <c r="GG139" s="123"/>
      <c r="GH139" s="123"/>
      <c r="GI139" s="123"/>
      <c r="GJ139" s="123"/>
      <c r="GK139" s="123"/>
      <c r="GL139" s="123"/>
      <c r="GM139" s="123"/>
      <c r="GN139" s="123"/>
      <c r="GO139" s="123"/>
      <c r="GP139" s="123"/>
      <c r="GQ139" s="123"/>
      <c r="GR139" s="123"/>
      <c r="GS139" s="123"/>
      <c r="GT139" s="123"/>
      <c r="GU139" s="123"/>
      <c r="GV139" s="123"/>
      <c r="GW139" s="123"/>
      <c r="GX139" s="123"/>
      <c r="GY139" s="123"/>
      <c r="GZ139" s="123"/>
      <c r="HA139" s="123"/>
      <c r="HB139" s="123"/>
      <c r="HC139" s="123"/>
      <c r="HD139" s="123"/>
      <c r="HE139" s="123"/>
      <c r="HF139" s="123"/>
      <c r="HG139" s="123"/>
      <c r="HH139" s="123"/>
      <c r="HI139" s="123"/>
      <c r="HJ139" s="123"/>
      <c r="HK139" s="123"/>
      <c r="HL139" s="123"/>
      <c r="HM139" s="123"/>
      <c r="HN139" s="123"/>
      <c r="HO139" s="123"/>
      <c r="HP139" s="123"/>
      <c r="HQ139" s="123"/>
      <c r="HR139" s="123"/>
      <c r="HS139" s="123"/>
      <c r="HT139" s="123"/>
      <c r="HU139" s="123"/>
      <c r="HV139" s="123"/>
      <c r="HW139" s="123"/>
      <c r="HX139" s="123"/>
      <c r="HY139" s="123"/>
    </row>
    <row r="140" spans="1:233" s="17" customFormat="1" ht="26.25" customHeight="1" x14ac:dyDescent="0.2">
      <c r="A140" s="90"/>
      <c r="B140"/>
      <c r="C140" s="248" t="s">
        <v>214</v>
      </c>
      <c r="D140" s="249">
        <v>97918</v>
      </c>
      <c r="E140" s="250" t="s">
        <v>583</v>
      </c>
      <c r="F140" s="251"/>
      <c r="G140" s="252"/>
      <c r="H140" s="252"/>
      <c r="I140" s="252"/>
      <c r="J140" s="252">
        <f t="shared" si="28"/>
        <v>0</v>
      </c>
      <c r="K140" s="178"/>
      <c r="L140" s="164"/>
      <c r="M140" s="153"/>
      <c r="N140" s="139"/>
      <c r="O140" s="100"/>
      <c r="R140" s="18"/>
    </row>
    <row r="141" spans="1:233" s="105" customFormat="1" x14ac:dyDescent="0.2">
      <c r="A141" s="91"/>
      <c r="B141"/>
      <c r="C141" s="253" t="s">
        <v>252</v>
      </c>
      <c r="D141" s="254">
        <v>97918</v>
      </c>
      <c r="E141" s="234" t="s">
        <v>161</v>
      </c>
      <c r="F141" s="235" t="s">
        <v>78</v>
      </c>
      <c r="G141" s="255">
        <v>16336.910873250003</v>
      </c>
      <c r="H141" s="237">
        <f t="shared" ref="H141:H147" si="31">L141-L141*J$7</f>
        <v>2</v>
      </c>
      <c r="I141" s="236">
        <f>ROUND(H141*(N($J$5+1)),2)</f>
        <v>2.48</v>
      </c>
      <c r="J141" s="241">
        <f t="shared" si="28"/>
        <v>40515.54</v>
      </c>
      <c r="K141" s="151"/>
      <c r="L141" s="162" t="s">
        <v>556</v>
      </c>
      <c r="M141" s="152"/>
      <c r="N141" s="100"/>
      <c r="O141" s="100"/>
      <c r="P141" s="65"/>
      <c r="Q141" s="67"/>
      <c r="R141" s="67"/>
      <c r="S141" s="67"/>
      <c r="T141" s="67"/>
      <c r="U141" s="67"/>
      <c r="V141" s="67"/>
      <c r="W141" s="67"/>
      <c r="X141" s="67"/>
      <c r="Y141" s="67"/>
      <c r="Z141" s="67"/>
      <c r="AA141" s="67"/>
      <c r="AB141" s="67"/>
      <c r="AC141" s="67"/>
      <c r="AD141" s="67"/>
      <c r="AE141" s="67"/>
      <c r="AF141" s="67"/>
      <c r="AG141" s="67"/>
      <c r="AH141" s="67"/>
      <c r="AI141" s="67"/>
      <c r="AJ141" s="67"/>
      <c r="AK141" s="67"/>
      <c r="AL141" s="67"/>
      <c r="AM141" s="67"/>
      <c r="AN141" s="67"/>
      <c r="AO141" s="67"/>
      <c r="AP141" s="67"/>
      <c r="AQ141" s="67"/>
      <c r="AR141" s="67"/>
      <c r="AS141" s="67"/>
      <c r="AT141" s="67"/>
      <c r="AU141" s="67"/>
      <c r="AV141" s="67"/>
      <c r="AW141" s="67"/>
      <c r="AX141" s="67"/>
      <c r="AY141" s="67"/>
      <c r="AZ141" s="67"/>
      <c r="BA141" s="67"/>
      <c r="BB141" s="67"/>
      <c r="BC141" s="67"/>
      <c r="BD141" s="67"/>
      <c r="BE141" s="67"/>
      <c r="BF141" s="67"/>
      <c r="BG141" s="67"/>
      <c r="BH141" s="67"/>
      <c r="BI141" s="67"/>
      <c r="BJ141" s="67"/>
      <c r="BK141" s="67"/>
      <c r="BL141" s="67"/>
      <c r="BM141" s="67"/>
      <c r="BN141" s="67"/>
      <c r="BO141" s="67"/>
      <c r="BP141" s="67"/>
      <c r="BQ141" s="67"/>
      <c r="BR141" s="67"/>
      <c r="BS141" s="67"/>
      <c r="BT141" s="67"/>
      <c r="BU141" s="67"/>
      <c r="BV141" s="67"/>
      <c r="BW141" s="67"/>
      <c r="BX141" s="67"/>
      <c r="BY141" s="67"/>
      <c r="BZ141" s="67"/>
      <c r="CA141" s="67"/>
      <c r="CB141" s="67"/>
      <c r="CC141" s="67"/>
      <c r="CD141" s="67"/>
      <c r="CE141" s="67"/>
      <c r="CF141" s="67"/>
      <c r="CG141" s="67"/>
      <c r="CH141" s="67"/>
      <c r="CI141" s="67"/>
      <c r="CJ141" s="67"/>
      <c r="CK141" s="67"/>
      <c r="CL141" s="67"/>
      <c r="CM141" s="67"/>
      <c r="CN141" s="67"/>
      <c r="CO141" s="67"/>
      <c r="CP141" s="67"/>
      <c r="CQ141" s="67"/>
      <c r="CR141" s="67"/>
      <c r="CS141" s="67"/>
      <c r="CT141" s="67"/>
      <c r="CU141" s="67"/>
      <c r="CV141" s="67"/>
      <c r="CW141" s="67"/>
      <c r="CX141" s="67"/>
      <c r="CY141" s="67"/>
      <c r="CZ141" s="67"/>
      <c r="DA141" s="67"/>
      <c r="DB141" s="67"/>
      <c r="DC141" s="67"/>
      <c r="DD141" s="67"/>
      <c r="DE141" s="67"/>
      <c r="DF141" s="67"/>
      <c r="DG141" s="67"/>
      <c r="DH141" s="67"/>
      <c r="DI141" s="67"/>
      <c r="DJ141" s="67"/>
      <c r="DK141" s="67"/>
      <c r="DL141" s="67"/>
      <c r="DM141" s="67"/>
      <c r="DN141" s="67"/>
      <c r="DO141" s="67"/>
      <c r="DP141" s="67"/>
      <c r="DQ141" s="67"/>
      <c r="DR141" s="67"/>
      <c r="DS141" s="67"/>
      <c r="DT141" s="67"/>
      <c r="DU141" s="67"/>
      <c r="DV141" s="67"/>
      <c r="DW141" s="67"/>
      <c r="DX141" s="67"/>
      <c r="DY141" s="67"/>
      <c r="DZ141" s="67"/>
      <c r="EA141" s="67"/>
      <c r="EB141" s="67"/>
      <c r="EC141" s="67"/>
      <c r="ED141" s="67"/>
      <c r="EE141" s="67"/>
      <c r="EF141" s="67"/>
      <c r="EG141" s="67"/>
      <c r="EH141" s="67"/>
      <c r="EI141" s="67"/>
      <c r="EJ141" s="67"/>
      <c r="EK141" s="67"/>
      <c r="EL141" s="67"/>
      <c r="EM141" s="67"/>
      <c r="EN141" s="67"/>
      <c r="EO141" s="67"/>
      <c r="EP141" s="67"/>
      <c r="EQ141" s="67"/>
      <c r="ER141" s="67"/>
      <c r="ES141" s="67"/>
      <c r="ET141" s="67"/>
      <c r="EU141" s="67"/>
      <c r="EV141" s="67"/>
      <c r="EW141" s="67"/>
      <c r="EX141" s="67"/>
      <c r="EY141" s="67"/>
      <c r="EZ141" s="67"/>
      <c r="FA141" s="67"/>
      <c r="FB141" s="67"/>
      <c r="FC141" s="67"/>
      <c r="FD141" s="67"/>
      <c r="FE141" s="67"/>
      <c r="FF141" s="67"/>
      <c r="FG141" s="67"/>
      <c r="FH141" s="67"/>
      <c r="FI141" s="67"/>
      <c r="FJ141" s="67"/>
      <c r="FK141" s="67"/>
      <c r="FL141" s="67"/>
      <c r="FM141" s="67"/>
      <c r="FN141" s="67"/>
      <c r="FO141" s="67"/>
      <c r="FP141" s="67"/>
      <c r="FQ141" s="67"/>
      <c r="FR141" s="67"/>
      <c r="FS141" s="67"/>
      <c r="FT141" s="67"/>
      <c r="FU141" s="67"/>
      <c r="FV141" s="67"/>
      <c r="FW141" s="67"/>
      <c r="FX141" s="67"/>
      <c r="FY141" s="67"/>
      <c r="FZ141" s="67"/>
      <c r="GA141" s="67"/>
      <c r="GB141" s="67"/>
      <c r="GC141" s="67"/>
      <c r="GD141" s="67"/>
      <c r="GE141" s="67"/>
      <c r="GF141" s="67"/>
      <c r="GG141" s="67"/>
      <c r="GH141" s="67"/>
      <c r="GI141" s="67"/>
      <c r="GJ141" s="67"/>
      <c r="GK141" s="67"/>
      <c r="GL141" s="67"/>
      <c r="GM141" s="67"/>
      <c r="GN141" s="67"/>
      <c r="GO141" s="67"/>
      <c r="GP141" s="67"/>
      <c r="GQ141" s="67"/>
      <c r="GR141" s="67"/>
      <c r="GS141" s="67"/>
      <c r="GT141" s="67"/>
      <c r="GU141" s="67"/>
      <c r="GV141" s="67"/>
      <c r="GW141" s="67"/>
      <c r="GX141" s="67"/>
      <c r="GY141" s="67"/>
      <c r="GZ141" s="67"/>
      <c r="HA141" s="67"/>
      <c r="HB141" s="67"/>
      <c r="HC141" s="67"/>
      <c r="HD141" s="67"/>
      <c r="HE141" s="67"/>
      <c r="HF141" s="67"/>
      <c r="HG141" s="67"/>
      <c r="HH141" s="67"/>
      <c r="HI141" s="67"/>
      <c r="HJ141" s="67"/>
      <c r="HK141" s="67"/>
      <c r="HL141" s="67"/>
      <c r="HM141" s="67"/>
      <c r="HN141" s="67"/>
      <c r="HO141" s="67"/>
      <c r="HP141" s="67"/>
      <c r="HQ141" s="67"/>
      <c r="HR141" s="67"/>
      <c r="HS141" s="67"/>
      <c r="HT141" s="67"/>
      <c r="HU141" s="67"/>
      <c r="HV141" s="67"/>
      <c r="HW141" s="67"/>
      <c r="HX141" s="67"/>
      <c r="HY141" s="67"/>
    </row>
    <row r="142" spans="1:233" s="105" customFormat="1" x14ac:dyDescent="0.2">
      <c r="A142" s="91"/>
      <c r="B142"/>
      <c r="C142" s="253" t="s">
        <v>253</v>
      </c>
      <c r="D142" s="254">
        <v>97918</v>
      </c>
      <c r="E142" s="234" t="s">
        <v>162</v>
      </c>
      <c r="F142" s="235" t="s">
        <v>78</v>
      </c>
      <c r="G142" s="255">
        <v>8136.2930962499977</v>
      </c>
      <c r="H142" s="237">
        <f t="shared" si="31"/>
        <v>2</v>
      </c>
      <c r="I142" s="236">
        <f>ROUND(H142*(N($J$5+1)),2)</f>
        <v>2.48</v>
      </c>
      <c r="J142" s="241">
        <f t="shared" si="28"/>
        <v>20178.009999999998</v>
      </c>
      <c r="K142" s="151"/>
      <c r="L142" s="162" t="s">
        <v>556</v>
      </c>
      <c r="M142" s="152"/>
      <c r="N142" s="100"/>
      <c r="O142" s="100"/>
      <c r="P142" s="65"/>
      <c r="Q142" s="67"/>
      <c r="R142" s="67"/>
      <c r="S142" s="67"/>
      <c r="T142" s="67"/>
      <c r="U142" s="67"/>
      <c r="V142" s="67"/>
      <c r="W142" s="67"/>
      <c r="X142" s="67"/>
      <c r="Y142" s="67"/>
      <c r="Z142" s="67"/>
      <c r="AA142" s="67"/>
      <c r="AB142" s="67"/>
      <c r="AC142" s="67"/>
      <c r="AD142" s="67"/>
      <c r="AE142" s="67"/>
      <c r="AF142" s="67"/>
      <c r="AG142" s="67"/>
      <c r="AH142" s="67"/>
      <c r="AI142" s="67"/>
      <c r="AJ142" s="67"/>
      <c r="AK142" s="67"/>
      <c r="AL142" s="67"/>
      <c r="AM142" s="67"/>
      <c r="AN142" s="67"/>
      <c r="AO142" s="67"/>
      <c r="AP142" s="67"/>
      <c r="AQ142" s="67"/>
      <c r="AR142" s="67"/>
      <c r="AS142" s="67"/>
      <c r="AT142" s="67"/>
      <c r="AU142" s="67"/>
      <c r="AV142" s="67"/>
      <c r="AW142" s="67"/>
      <c r="AX142" s="67"/>
      <c r="AY142" s="67"/>
      <c r="AZ142" s="67"/>
      <c r="BA142" s="67"/>
      <c r="BB142" s="67"/>
      <c r="BC142" s="67"/>
      <c r="BD142" s="67"/>
      <c r="BE142" s="67"/>
      <c r="BF142" s="67"/>
      <c r="BG142" s="67"/>
      <c r="BH142" s="67"/>
      <c r="BI142" s="67"/>
      <c r="BJ142" s="67"/>
      <c r="BK142" s="67"/>
      <c r="BL142" s="67"/>
      <c r="BM142" s="67"/>
      <c r="BN142" s="67"/>
      <c r="BO142" s="67"/>
      <c r="BP142" s="67"/>
      <c r="BQ142" s="67"/>
      <c r="BR142" s="67"/>
      <c r="BS142" s="67"/>
      <c r="BT142" s="67"/>
      <c r="BU142" s="67"/>
      <c r="BV142" s="67"/>
      <c r="BW142" s="67"/>
      <c r="BX142" s="67"/>
      <c r="BY142" s="67"/>
      <c r="BZ142" s="67"/>
      <c r="CA142" s="67"/>
      <c r="CB142" s="67"/>
      <c r="CC142" s="67"/>
      <c r="CD142" s="67"/>
      <c r="CE142" s="67"/>
      <c r="CF142" s="67"/>
      <c r="CG142" s="67"/>
      <c r="CH142" s="67"/>
      <c r="CI142" s="67"/>
      <c r="CJ142" s="67"/>
      <c r="CK142" s="67"/>
      <c r="CL142" s="67"/>
      <c r="CM142" s="67"/>
      <c r="CN142" s="67"/>
      <c r="CO142" s="67"/>
      <c r="CP142" s="67"/>
      <c r="CQ142" s="67"/>
      <c r="CR142" s="67"/>
      <c r="CS142" s="67"/>
      <c r="CT142" s="67"/>
      <c r="CU142" s="67"/>
      <c r="CV142" s="67"/>
      <c r="CW142" s="67"/>
      <c r="CX142" s="67"/>
      <c r="CY142" s="67"/>
      <c r="CZ142" s="67"/>
      <c r="DA142" s="67"/>
      <c r="DB142" s="67"/>
      <c r="DC142" s="67"/>
      <c r="DD142" s="67"/>
      <c r="DE142" s="67"/>
      <c r="DF142" s="67"/>
      <c r="DG142" s="67"/>
      <c r="DH142" s="67"/>
      <c r="DI142" s="67"/>
      <c r="DJ142" s="67"/>
      <c r="DK142" s="67"/>
      <c r="DL142" s="67"/>
      <c r="DM142" s="67"/>
      <c r="DN142" s="67"/>
      <c r="DO142" s="67"/>
      <c r="DP142" s="67"/>
      <c r="DQ142" s="67"/>
      <c r="DR142" s="67"/>
      <c r="DS142" s="67"/>
      <c r="DT142" s="67"/>
      <c r="DU142" s="67"/>
      <c r="DV142" s="67"/>
      <c r="DW142" s="67"/>
      <c r="DX142" s="67"/>
      <c r="DY142" s="67"/>
      <c r="DZ142" s="67"/>
      <c r="EA142" s="67"/>
      <c r="EB142" s="67"/>
      <c r="EC142" s="67"/>
      <c r="ED142" s="67"/>
      <c r="EE142" s="67"/>
      <c r="EF142" s="67"/>
      <c r="EG142" s="67"/>
      <c r="EH142" s="67"/>
      <c r="EI142" s="67"/>
      <c r="EJ142" s="67"/>
      <c r="EK142" s="67"/>
      <c r="EL142" s="67"/>
      <c r="EM142" s="67"/>
      <c r="EN142" s="67"/>
      <c r="EO142" s="67"/>
      <c r="EP142" s="67"/>
      <c r="EQ142" s="67"/>
      <c r="ER142" s="67"/>
      <c r="ES142" s="67"/>
      <c r="ET142" s="67"/>
      <c r="EU142" s="67"/>
      <c r="EV142" s="67"/>
      <c r="EW142" s="67"/>
      <c r="EX142" s="67"/>
      <c r="EY142" s="67"/>
      <c r="EZ142" s="67"/>
      <c r="FA142" s="67"/>
      <c r="FB142" s="67"/>
      <c r="FC142" s="67"/>
      <c r="FD142" s="67"/>
      <c r="FE142" s="67"/>
      <c r="FF142" s="67"/>
      <c r="FG142" s="67"/>
      <c r="FH142" s="67"/>
      <c r="FI142" s="67"/>
      <c r="FJ142" s="67"/>
      <c r="FK142" s="67"/>
      <c r="FL142" s="67"/>
      <c r="FM142" s="67"/>
      <c r="FN142" s="67"/>
      <c r="FO142" s="67"/>
      <c r="FP142" s="67"/>
      <c r="FQ142" s="67"/>
      <c r="FR142" s="67"/>
      <c r="FS142" s="67"/>
      <c r="FT142" s="67"/>
      <c r="FU142" s="67"/>
      <c r="FV142" s="67"/>
      <c r="FW142" s="67"/>
      <c r="FX142" s="67"/>
      <c r="FY142" s="67"/>
      <c r="FZ142" s="67"/>
      <c r="GA142" s="67"/>
      <c r="GB142" s="67"/>
      <c r="GC142" s="67"/>
      <c r="GD142" s="67"/>
      <c r="GE142" s="67"/>
      <c r="GF142" s="67"/>
      <c r="GG142" s="67"/>
      <c r="GH142" s="67"/>
      <c r="GI142" s="67"/>
      <c r="GJ142" s="67"/>
      <c r="GK142" s="67"/>
      <c r="GL142" s="67"/>
      <c r="GM142" s="67"/>
      <c r="GN142" s="67"/>
      <c r="GO142" s="67"/>
      <c r="GP142" s="67"/>
      <c r="GQ142" s="67"/>
      <c r="GR142" s="67"/>
      <c r="GS142" s="67"/>
      <c r="GT142" s="67"/>
      <c r="GU142" s="67"/>
      <c r="GV142" s="67"/>
      <c r="GW142" s="67"/>
      <c r="GX142" s="67"/>
      <c r="GY142" s="67"/>
      <c r="GZ142" s="67"/>
      <c r="HA142" s="67"/>
      <c r="HB142" s="67"/>
      <c r="HC142" s="67"/>
      <c r="HD142" s="67"/>
      <c r="HE142" s="67"/>
      <c r="HF142" s="67"/>
      <c r="HG142" s="67"/>
      <c r="HH142" s="67"/>
      <c r="HI142" s="67"/>
      <c r="HJ142" s="67"/>
      <c r="HK142" s="67"/>
      <c r="HL142" s="67"/>
      <c r="HM142" s="67"/>
      <c r="HN142" s="67"/>
      <c r="HO142" s="67"/>
      <c r="HP142" s="67"/>
      <c r="HQ142" s="67"/>
      <c r="HR142" s="67"/>
      <c r="HS142" s="67"/>
      <c r="HT142" s="67"/>
      <c r="HU142" s="67"/>
      <c r="HV142" s="67"/>
      <c r="HW142" s="67"/>
      <c r="HX142" s="67"/>
      <c r="HY142" s="67"/>
    </row>
    <row r="143" spans="1:233" s="105" customFormat="1" x14ac:dyDescent="0.2">
      <c r="A143" s="91"/>
      <c r="B143"/>
      <c r="C143" s="253" t="s">
        <v>254</v>
      </c>
      <c r="D143" s="254">
        <v>97918</v>
      </c>
      <c r="E143" s="234" t="s">
        <v>163</v>
      </c>
      <c r="F143" s="235" t="s">
        <v>78</v>
      </c>
      <c r="G143" s="255">
        <v>17728.015560749998</v>
      </c>
      <c r="H143" s="237">
        <f t="shared" si="31"/>
        <v>2</v>
      </c>
      <c r="I143" s="236">
        <f>ROUND(H143*(N($J$5+1)),2)</f>
        <v>2.48</v>
      </c>
      <c r="J143" s="241">
        <f t="shared" si="28"/>
        <v>43965.48</v>
      </c>
      <c r="K143" s="151"/>
      <c r="L143" s="162" t="s">
        <v>556</v>
      </c>
      <c r="M143" s="152"/>
      <c r="N143" s="100"/>
      <c r="O143" s="100"/>
      <c r="P143" s="65"/>
      <c r="Q143" s="67"/>
      <c r="R143" s="67"/>
      <c r="S143" s="67"/>
      <c r="T143" s="67"/>
      <c r="U143" s="67"/>
      <c r="V143" s="67"/>
      <c r="W143" s="67"/>
      <c r="X143" s="67"/>
      <c r="Y143" s="67"/>
      <c r="Z143" s="67"/>
      <c r="AA143" s="67"/>
      <c r="AB143" s="67"/>
      <c r="AC143" s="67"/>
      <c r="AD143" s="67"/>
      <c r="AE143" s="67"/>
      <c r="AF143" s="67"/>
      <c r="AG143" s="67"/>
      <c r="AH143" s="67"/>
      <c r="AI143" s="67"/>
      <c r="AJ143" s="67"/>
      <c r="AK143" s="67"/>
      <c r="AL143" s="67"/>
      <c r="AM143" s="67"/>
      <c r="AN143" s="67"/>
      <c r="AO143" s="67"/>
      <c r="AP143" s="67"/>
      <c r="AQ143" s="67"/>
      <c r="AR143" s="67"/>
      <c r="AS143" s="67"/>
      <c r="AT143" s="67"/>
      <c r="AU143" s="67"/>
      <c r="AV143" s="67"/>
      <c r="AW143" s="67"/>
      <c r="AX143" s="67"/>
      <c r="AY143" s="67"/>
      <c r="AZ143" s="67"/>
      <c r="BA143" s="67"/>
      <c r="BB143" s="67"/>
      <c r="BC143" s="67"/>
      <c r="BD143" s="67"/>
      <c r="BE143" s="67"/>
      <c r="BF143" s="67"/>
      <c r="BG143" s="67"/>
      <c r="BH143" s="67"/>
      <c r="BI143" s="67"/>
      <c r="BJ143" s="67"/>
      <c r="BK143" s="67"/>
      <c r="BL143" s="67"/>
      <c r="BM143" s="67"/>
      <c r="BN143" s="67"/>
      <c r="BO143" s="67"/>
      <c r="BP143" s="67"/>
      <c r="BQ143" s="67"/>
      <c r="BR143" s="67"/>
      <c r="BS143" s="67"/>
      <c r="BT143" s="67"/>
      <c r="BU143" s="67"/>
      <c r="BV143" s="67"/>
      <c r="BW143" s="67"/>
      <c r="BX143" s="67"/>
      <c r="BY143" s="67"/>
      <c r="BZ143" s="67"/>
      <c r="CA143" s="67"/>
      <c r="CB143" s="67"/>
      <c r="CC143" s="67"/>
      <c r="CD143" s="67"/>
      <c r="CE143" s="67"/>
      <c r="CF143" s="67"/>
      <c r="CG143" s="67"/>
      <c r="CH143" s="67"/>
      <c r="CI143" s="67"/>
      <c r="CJ143" s="67"/>
      <c r="CK143" s="67"/>
      <c r="CL143" s="67"/>
      <c r="CM143" s="67"/>
      <c r="CN143" s="67"/>
      <c r="CO143" s="67"/>
      <c r="CP143" s="67"/>
      <c r="CQ143" s="67"/>
      <c r="CR143" s="67"/>
      <c r="CS143" s="67"/>
      <c r="CT143" s="67"/>
      <c r="CU143" s="67"/>
      <c r="CV143" s="67"/>
      <c r="CW143" s="67"/>
      <c r="CX143" s="67"/>
      <c r="CY143" s="67"/>
      <c r="CZ143" s="67"/>
      <c r="DA143" s="67"/>
      <c r="DB143" s="67"/>
      <c r="DC143" s="67"/>
      <c r="DD143" s="67"/>
      <c r="DE143" s="67"/>
      <c r="DF143" s="67"/>
      <c r="DG143" s="67"/>
      <c r="DH143" s="67"/>
      <c r="DI143" s="67"/>
      <c r="DJ143" s="67"/>
      <c r="DK143" s="67"/>
      <c r="DL143" s="67"/>
      <c r="DM143" s="67"/>
      <c r="DN143" s="67"/>
      <c r="DO143" s="67"/>
      <c r="DP143" s="67"/>
      <c r="DQ143" s="67"/>
      <c r="DR143" s="67"/>
      <c r="DS143" s="67"/>
      <c r="DT143" s="67"/>
      <c r="DU143" s="67"/>
      <c r="DV143" s="67"/>
      <c r="DW143" s="67"/>
      <c r="DX143" s="67"/>
      <c r="DY143" s="67"/>
      <c r="DZ143" s="67"/>
      <c r="EA143" s="67"/>
      <c r="EB143" s="67"/>
      <c r="EC143" s="67"/>
      <c r="ED143" s="67"/>
      <c r="EE143" s="67"/>
      <c r="EF143" s="67"/>
      <c r="EG143" s="67"/>
      <c r="EH143" s="67"/>
      <c r="EI143" s="67"/>
      <c r="EJ143" s="67"/>
      <c r="EK143" s="67"/>
      <c r="EL143" s="67"/>
      <c r="EM143" s="67"/>
      <c r="EN143" s="67"/>
      <c r="EO143" s="67"/>
      <c r="EP143" s="67"/>
      <c r="EQ143" s="67"/>
      <c r="ER143" s="67"/>
      <c r="ES143" s="67"/>
      <c r="ET143" s="67"/>
      <c r="EU143" s="67"/>
      <c r="EV143" s="67"/>
      <c r="EW143" s="67"/>
      <c r="EX143" s="67"/>
      <c r="EY143" s="67"/>
      <c r="EZ143" s="67"/>
      <c r="FA143" s="67"/>
      <c r="FB143" s="67"/>
      <c r="FC143" s="67"/>
      <c r="FD143" s="67"/>
      <c r="FE143" s="67"/>
      <c r="FF143" s="67"/>
      <c r="FG143" s="67"/>
      <c r="FH143" s="67"/>
      <c r="FI143" s="67"/>
      <c r="FJ143" s="67"/>
      <c r="FK143" s="67"/>
      <c r="FL143" s="67"/>
      <c r="FM143" s="67"/>
      <c r="FN143" s="67"/>
      <c r="FO143" s="67"/>
      <c r="FP143" s="67"/>
      <c r="FQ143" s="67"/>
      <c r="FR143" s="67"/>
      <c r="FS143" s="67"/>
      <c r="FT143" s="67"/>
      <c r="FU143" s="67"/>
      <c r="FV143" s="67"/>
      <c r="FW143" s="67"/>
      <c r="FX143" s="67"/>
      <c r="FY143" s="67"/>
      <c r="FZ143" s="67"/>
      <c r="GA143" s="67"/>
      <c r="GB143" s="67"/>
      <c r="GC143" s="67"/>
      <c r="GD143" s="67"/>
      <c r="GE143" s="67"/>
      <c r="GF143" s="67"/>
      <c r="GG143" s="67"/>
      <c r="GH143" s="67"/>
      <c r="GI143" s="67"/>
      <c r="GJ143" s="67"/>
      <c r="GK143" s="67"/>
      <c r="GL143" s="67"/>
      <c r="GM143" s="67"/>
      <c r="GN143" s="67"/>
      <c r="GO143" s="67"/>
      <c r="GP143" s="67"/>
      <c r="GQ143" s="67"/>
      <c r="GR143" s="67"/>
      <c r="GS143" s="67"/>
      <c r="GT143" s="67"/>
      <c r="GU143" s="67"/>
      <c r="GV143" s="67"/>
      <c r="GW143" s="67"/>
      <c r="GX143" s="67"/>
      <c r="GY143" s="67"/>
      <c r="GZ143" s="67"/>
      <c r="HA143" s="67"/>
      <c r="HB143" s="67"/>
      <c r="HC143" s="67"/>
      <c r="HD143" s="67"/>
      <c r="HE143" s="67"/>
      <c r="HF143" s="67"/>
      <c r="HG143" s="67"/>
      <c r="HH143" s="67"/>
      <c r="HI143" s="67"/>
      <c r="HJ143" s="67"/>
      <c r="HK143" s="67"/>
      <c r="HL143" s="67"/>
      <c r="HM143" s="67"/>
      <c r="HN143" s="67"/>
      <c r="HO143" s="67"/>
      <c r="HP143" s="67"/>
      <c r="HQ143" s="67"/>
      <c r="HR143" s="67"/>
      <c r="HS143" s="67"/>
      <c r="HT143" s="67"/>
      <c r="HU143" s="67"/>
      <c r="HV143" s="67"/>
      <c r="HW143" s="67"/>
      <c r="HX143" s="67"/>
      <c r="HY143" s="67"/>
    </row>
    <row r="144" spans="1:233" s="105" customFormat="1" x14ac:dyDescent="0.2">
      <c r="A144" s="91"/>
      <c r="B144"/>
      <c r="C144" s="253" t="s">
        <v>255</v>
      </c>
      <c r="D144" s="254">
        <v>97918</v>
      </c>
      <c r="E144" s="234" t="s">
        <v>164</v>
      </c>
      <c r="F144" s="235" t="s">
        <v>78</v>
      </c>
      <c r="G144" s="255">
        <v>28355.832796500003</v>
      </c>
      <c r="H144" s="237">
        <f t="shared" si="31"/>
        <v>2</v>
      </c>
      <c r="I144" s="236">
        <f>ROUND(H144*(N($J$5+1)),2)</f>
        <v>2.48</v>
      </c>
      <c r="J144" s="241">
        <f t="shared" si="28"/>
        <v>70322.47</v>
      </c>
      <c r="K144" s="151"/>
      <c r="L144" s="162" t="s">
        <v>556</v>
      </c>
      <c r="M144" s="152"/>
      <c r="N144" s="100"/>
      <c r="O144" s="100"/>
      <c r="P144" s="65"/>
      <c r="Q144" s="67"/>
      <c r="R144" s="67"/>
      <c r="S144" s="67"/>
      <c r="T144" s="67"/>
      <c r="U144" s="67"/>
      <c r="V144" s="67"/>
      <c r="W144" s="67"/>
      <c r="X144" s="67"/>
      <c r="Y144" s="67"/>
      <c r="Z144" s="67"/>
      <c r="AA144" s="67"/>
      <c r="AB144" s="67"/>
      <c r="AC144" s="67"/>
      <c r="AD144" s="67"/>
      <c r="AE144" s="67"/>
      <c r="AF144" s="67"/>
      <c r="AG144" s="67"/>
      <c r="AH144" s="67"/>
      <c r="AI144" s="67"/>
      <c r="AJ144" s="67"/>
      <c r="AK144" s="67"/>
      <c r="AL144" s="67"/>
      <c r="AM144" s="67"/>
      <c r="AN144" s="67"/>
      <c r="AO144" s="67"/>
      <c r="AP144" s="67"/>
      <c r="AQ144" s="67"/>
      <c r="AR144" s="67"/>
      <c r="AS144" s="67"/>
      <c r="AT144" s="67"/>
      <c r="AU144" s="67"/>
      <c r="AV144" s="67"/>
      <c r="AW144" s="67"/>
      <c r="AX144" s="67"/>
      <c r="AY144" s="67"/>
      <c r="AZ144" s="67"/>
      <c r="BA144" s="67"/>
      <c r="BB144" s="67"/>
      <c r="BC144" s="67"/>
      <c r="BD144" s="67"/>
      <c r="BE144" s="67"/>
      <c r="BF144" s="67"/>
      <c r="BG144" s="67"/>
      <c r="BH144" s="67"/>
      <c r="BI144" s="67"/>
      <c r="BJ144" s="67"/>
      <c r="BK144" s="67"/>
      <c r="BL144" s="67"/>
      <c r="BM144" s="67"/>
      <c r="BN144" s="67"/>
      <c r="BO144" s="67"/>
      <c r="BP144" s="67"/>
      <c r="BQ144" s="67"/>
      <c r="BR144" s="67"/>
      <c r="BS144" s="67"/>
      <c r="BT144" s="67"/>
      <c r="BU144" s="67"/>
      <c r="BV144" s="67"/>
      <c r="BW144" s="67"/>
      <c r="BX144" s="67"/>
      <c r="BY144" s="67"/>
      <c r="BZ144" s="67"/>
      <c r="CA144" s="67"/>
      <c r="CB144" s="67"/>
      <c r="CC144" s="67"/>
      <c r="CD144" s="67"/>
      <c r="CE144" s="67"/>
      <c r="CF144" s="67"/>
      <c r="CG144" s="67"/>
      <c r="CH144" s="67"/>
      <c r="CI144" s="67"/>
      <c r="CJ144" s="67"/>
      <c r="CK144" s="67"/>
      <c r="CL144" s="67"/>
      <c r="CM144" s="67"/>
      <c r="CN144" s="67"/>
      <c r="CO144" s="67"/>
      <c r="CP144" s="67"/>
      <c r="CQ144" s="67"/>
      <c r="CR144" s="67"/>
      <c r="CS144" s="67"/>
      <c r="CT144" s="67"/>
      <c r="CU144" s="67"/>
      <c r="CV144" s="67"/>
      <c r="CW144" s="67"/>
      <c r="CX144" s="67"/>
      <c r="CY144" s="67"/>
      <c r="CZ144" s="67"/>
      <c r="DA144" s="67"/>
      <c r="DB144" s="67"/>
      <c r="DC144" s="67"/>
      <c r="DD144" s="67"/>
      <c r="DE144" s="67"/>
      <c r="DF144" s="67"/>
      <c r="DG144" s="67"/>
      <c r="DH144" s="67"/>
      <c r="DI144" s="67"/>
      <c r="DJ144" s="67"/>
      <c r="DK144" s="67"/>
      <c r="DL144" s="67"/>
      <c r="DM144" s="67"/>
      <c r="DN144" s="67"/>
      <c r="DO144" s="67"/>
      <c r="DP144" s="67"/>
      <c r="DQ144" s="67"/>
      <c r="DR144" s="67"/>
      <c r="DS144" s="67"/>
      <c r="DT144" s="67"/>
      <c r="DU144" s="67"/>
      <c r="DV144" s="67"/>
      <c r="DW144" s="67"/>
      <c r="DX144" s="67"/>
      <c r="DY144" s="67"/>
      <c r="DZ144" s="67"/>
      <c r="EA144" s="67"/>
      <c r="EB144" s="67"/>
      <c r="EC144" s="67"/>
      <c r="ED144" s="67"/>
      <c r="EE144" s="67"/>
      <c r="EF144" s="67"/>
      <c r="EG144" s="67"/>
      <c r="EH144" s="67"/>
      <c r="EI144" s="67"/>
      <c r="EJ144" s="67"/>
      <c r="EK144" s="67"/>
      <c r="EL144" s="67"/>
      <c r="EM144" s="67"/>
      <c r="EN144" s="67"/>
      <c r="EO144" s="67"/>
      <c r="EP144" s="67"/>
      <c r="EQ144" s="67"/>
      <c r="ER144" s="67"/>
      <c r="ES144" s="67"/>
      <c r="ET144" s="67"/>
      <c r="EU144" s="67"/>
      <c r="EV144" s="67"/>
      <c r="EW144" s="67"/>
      <c r="EX144" s="67"/>
      <c r="EY144" s="67"/>
      <c r="EZ144" s="67"/>
      <c r="FA144" s="67"/>
      <c r="FB144" s="67"/>
      <c r="FC144" s="67"/>
      <c r="FD144" s="67"/>
      <c r="FE144" s="67"/>
      <c r="FF144" s="67"/>
      <c r="FG144" s="67"/>
      <c r="FH144" s="67"/>
      <c r="FI144" s="67"/>
      <c r="FJ144" s="67"/>
      <c r="FK144" s="67"/>
      <c r="FL144" s="67"/>
      <c r="FM144" s="67"/>
      <c r="FN144" s="67"/>
      <c r="FO144" s="67"/>
      <c r="FP144" s="67"/>
      <c r="FQ144" s="67"/>
      <c r="FR144" s="67"/>
      <c r="FS144" s="67"/>
      <c r="FT144" s="67"/>
      <c r="FU144" s="67"/>
      <c r="FV144" s="67"/>
      <c r="FW144" s="67"/>
      <c r="FX144" s="67"/>
      <c r="FY144" s="67"/>
      <c r="FZ144" s="67"/>
      <c r="GA144" s="67"/>
      <c r="GB144" s="67"/>
      <c r="GC144" s="67"/>
      <c r="GD144" s="67"/>
      <c r="GE144" s="67"/>
      <c r="GF144" s="67"/>
      <c r="GG144" s="67"/>
      <c r="GH144" s="67"/>
      <c r="GI144" s="67"/>
      <c r="GJ144" s="67"/>
      <c r="GK144" s="67"/>
      <c r="GL144" s="67"/>
      <c r="GM144" s="67"/>
      <c r="GN144" s="67"/>
      <c r="GO144" s="67"/>
      <c r="GP144" s="67"/>
      <c r="GQ144" s="67"/>
      <c r="GR144" s="67"/>
      <c r="GS144" s="67"/>
      <c r="GT144" s="67"/>
      <c r="GU144" s="67"/>
      <c r="GV144" s="67"/>
      <c r="GW144" s="67"/>
      <c r="GX144" s="67"/>
      <c r="GY144" s="67"/>
      <c r="GZ144" s="67"/>
      <c r="HA144" s="67"/>
      <c r="HB144" s="67"/>
      <c r="HC144" s="67"/>
      <c r="HD144" s="67"/>
      <c r="HE144" s="67"/>
      <c r="HF144" s="67"/>
      <c r="HG144" s="67"/>
      <c r="HH144" s="67"/>
      <c r="HI144" s="67"/>
      <c r="HJ144" s="67"/>
      <c r="HK144" s="67"/>
      <c r="HL144" s="67"/>
      <c r="HM144" s="67"/>
      <c r="HN144" s="67"/>
      <c r="HO144" s="67"/>
      <c r="HP144" s="67"/>
      <c r="HQ144" s="67"/>
      <c r="HR144" s="67"/>
      <c r="HS144" s="67"/>
      <c r="HT144" s="67"/>
      <c r="HU144" s="67"/>
      <c r="HV144" s="67"/>
      <c r="HW144" s="67"/>
      <c r="HX144" s="67"/>
      <c r="HY144" s="67"/>
    </row>
    <row r="145" spans="1:233" s="105" customFormat="1" x14ac:dyDescent="0.2">
      <c r="A145" s="91"/>
      <c r="B145"/>
      <c r="C145" s="253" t="s">
        <v>256</v>
      </c>
      <c r="D145" s="254">
        <v>97918</v>
      </c>
      <c r="E145" s="234" t="s">
        <v>165</v>
      </c>
      <c r="F145" s="235" t="s">
        <v>78</v>
      </c>
      <c r="G145" s="255">
        <v>17538.825323250003</v>
      </c>
      <c r="H145" s="237">
        <f t="shared" si="31"/>
        <v>2</v>
      </c>
      <c r="I145" s="236">
        <f>ROUND(H145*(N($J$5+1)),2)</f>
        <v>2.48</v>
      </c>
      <c r="J145" s="241">
        <f t="shared" si="28"/>
        <v>43496.29</v>
      </c>
      <c r="K145" s="151"/>
      <c r="L145" s="162" t="s">
        <v>556</v>
      </c>
      <c r="M145" s="152"/>
      <c r="N145" s="100"/>
      <c r="O145" s="100"/>
      <c r="P145" s="65"/>
      <c r="Q145" s="67"/>
      <c r="R145" s="67"/>
      <c r="S145" s="67"/>
      <c r="T145" s="67"/>
      <c r="U145" s="67"/>
      <c r="V145" s="67"/>
      <c r="W145" s="67"/>
      <c r="X145" s="67"/>
      <c r="Y145" s="67"/>
      <c r="Z145" s="67"/>
      <c r="AA145" s="67"/>
      <c r="AB145" s="67"/>
      <c r="AC145" s="67"/>
      <c r="AD145" s="67"/>
      <c r="AE145" s="67"/>
      <c r="AF145" s="67"/>
      <c r="AG145" s="67"/>
      <c r="AH145" s="67"/>
      <c r="AI145" s="67"/>
      <c r="AJ145" s="67"/>
      <c r="AK145" s="67"/>
      <c r="AL145" s="67"/>
      <c r="AM145" s="67"/>
      <c r="AN145" s="67"/>
      <c r="AO145" s="67"/>
      <c r="AP145" s="67"/>
      <c r="AQ145" s="67"/>
      <c r="AR145" s="67"/>
      <c r="AS145" s="67"/>
      <c r="AT145" s="67"/>
      <c r="AU145" s="67"/>
      <c r="AV145" s="67"/>
      <c r="AW145" s="67"/>
      <c r="AX145" s="67"/>
      <c r="AY145" s="67"/>
      <c r="AZ145" s="67"/>
      <c r="BA145" s="67"/>
      <c r="BB145" s="67"/>
      <c r="BC145" s="67"/>
      <c r="BD145" s="67"/>
      <c r="BE145" s="67"/>
      <c r="BF145" s="67"/>
      <c r="BG145" s="67"/>
      <c r="BH145" s="67"/>
      <c r="BI145" s="67"/>
      <c r="BJ145" s="67"/>
      <c r="BK145" s="67"/>
      <c r="BL145" s="67"/>
      <c r="BM145" s="67"/>
      <c r="BN145" s="67"/>
      <c r="BO145" s="67"/>
      <c r="BP145" s="67"/>
      <c r="BQ145" s="67"/>
      <c r="BR145" s="67"/>
      <c r="BS145" s="67"/>
      <c r="BT145" s="67"/>
      <c r="BU145" s="67"/>
      <c r="BV145" s="67"/>
      <c r="BW145" s="67"/>
      <c r="BX145" s="67"/>
      <c r="BY145" s="67"/>
      <c r="BZ145" s="67"/>
      <c r="CA145" s="67"/>
      <c r="CB145" s="67"/>
      <c r="CC145" s="67"/>
      <c r="CD145" s="67"/>
      <c r="CE145" s="67"/>
      <c r="CF145" s="67"/>
      <c r="CG145" s="67"/>
      <c r="CH145" s="67"/>
      <c r="CI145" s="67"/>
      <c r="CJ145" s="67"/>
      <c r="CK145" s="67"/>
      <c r="CL145" s="67"/>
      <c r="CM145" s="67"/>
      <c r="CN145" s="67"/>
      <c r="CO145" s="67"/>
      <c r="CP145" s="67"/>
      <c r="CQ145" s="67"/>
      <c r="CR145" s="67"/>
      <c r="CS145" s="67"/>
      <c r="CT145" s="67"/>
      <c r="CU145" s="67"/>
      <c r="CV145" s="67"/>
      <c r="CW145" s="67"/>
      <c r="CX145" s="67"/>
      <c r="CY145" s="67"/>
      <c r="CZ145" s="67"/>
      <c r="DA145" s="67"/>
      <c r="DB145" s="67"/>
      <c r="DC145" s="67"/>
      <c r="DD145" s="67"/>
      <c r="DE145" s="67"/>
      <c r="DF145" s="67"/>
      <c r="DG145" s="67"/>
      <c r="DH145" s="67"/>
      <c r="DI145" s="67"/>
      <c r="DJ145" s="67"/>
      <c r="DK145" s="67"/>
      <c r="DL145" s="67"/>
      <c r="DM145" s="67"/>
      <c r="DN145" s="67"/>
      <c r="DO145" s="67"/>
      <c r="DP145" s="67"/>
      <c r="DQ145" s="67"/>
      <c r="DR145" s="67"/>
      <c r="DS145" s="67"/>
      <c r="DT145" s="67"/>
      <c r="DU145" s="67"/>
      <c r="DV145" s="67"/>
      <c r="DW145" s="67"/>
      <c r="DX145" s="67"/>
      <c r="DY145" s="67"/>
      <c r="DZ145" s="67"/>
      <c r="EA145" s="67"/>
      <c r="EB145" s="67"/>
      <c r="EC145" s="67"/>
      <c r="ED145" s="67"/>
      <c r="EE145" s="67"/>
      <c r="EF145" s="67"/>
      <c r="EG145" s="67"/>
      <c r="EH145" s="67"/>
      <c r="EI145" s="67"/>
      <c r="EJ145" s="67"/>
      <c r="EK145" s="67"/>
      <c r="EL145" s="67"/>
      <c r="EM145" s="67"/>
      <c r="EN145" s="67"/>
      <c r="EO145" s="67"/>
      <c r="EP145" s="67"/>
      <c r="EQ145" s="67"/>
      <c r="ER145" s="67"/>
      <c r="ES145" s="67"/>
      <c r="ET145" s="67"/>
      <c r="EU145" s="67"/>
      <c r="EV145" s="67"/>
      <c r="EW145" s="67"/>
      <c r="EX145" s="67"/>
      <c r="EY145" s="67"/>
      <c r="EZ145" s="67"/>
      <c r="FA145" s="67"/>
      <c r="FB145" s="67"/>
      <c r="FC145" s="67"/>
      <c r="FD145" s="67"/>
      <c r="FE145" s="67"/>
      <c r="FF145" s="67"/>
      <c r="FG145" s="67"/>
      <c r="FH145" s="67"/>
      <c r="FI145" s="67"/>
      <c r="FJ145" s="67"/>
      <c r="FK145" s="67"/>
      <c r="FL145" s="67"/>
      <c r="FM145" s="67"/>
      <c r="FN145" s="67"/>
      <c r="FO145" s="67"/>
      <c r="FP145" s="67"/>
      <c r="FQ145" s="67"/>
      <c r="FR145" s="67"/>
      <c r="FS145" s="67"/>
      <c r="FT145" s="67"/>
      <c r="FU145" s="67"/>
      <c r="FV145" s="67"/>
      <c r="FW145" s="67"/>
      <c r="FX145" s="67"/>
      <c r="FY145" s="67"/>
      <c r="FZ145" s="67"/>
      <c r="GA145" s="67"/>
      <c r="GB145" s="67"/>
      <c r="GC145" s="67"/>
      <c r="GD145" s="67"/>
      <c r="GE145" s="67"/>
      <c r="GF145" s="67"/>
      <c r="GG145" s="67"/>
      <c r="GH145" s="67"/>
      <c r="GI145" s="67"/>
      <c r="GJ145" s="67"/>
      <c r="GK145" s="67"/>
      <c r="GL145" s="67"/>
      <c r="GM145" s="67"/>
      <c r="GN145" s="67"/>
      <c r="GO145" s="67"/>
      <c r="GP145" s="67"/>
      <c r="GQ145" s="67"/>
      <c r="GR145" s="67"/>
      <c r="GS145" s="67"/>
      <c r="GT145" s="67"/>
      <c r="GU145" s="67"/>
      <c r="GV145" s="67"/>
      <c r="GW145" s="67"/>
      <c r="GX145" s="67"/>
      <c r="GY145" s="67"/>
      <c r="GZ145" s="67"/>
      <c r="HA145" s="67"/>
      <c r="HB145" s="67"/>
      <c r="HC145" s="67"/>
      <c r="HD145" s="67"/>
      <c r="HE145" s="67"/>
      <c r="HF145" s="67"/>
      <c r="HG145" s="67"/>
      <c r="HH145" s="67"/>
      <c r="HI145" s="67"/>
      <c r="HJ145" s="67"/>
      <c r="HK145" s="67"/>
      <c r="HL145" s="67"/>
      <c r="HM145" s="67"/>
      <c r="HN145" s="67"/>
      <c r="HO145" s="67"/>
      <c r="HP145" s="67"/>
      <c r="HQ145" s="67"/>
      <c r="HR145" s="67"/>
      <c r="HS145" s="67"/>
      <c r="HT145" s="67"/>
      <c r="HU145" s="67"/>
      <c r="HV145" s="67"/>
      <c r="HW145" s="67"/>
      <c r="HX145" s="67"/>
      <c r="HY145" s="67"/>
    </row>
    <row r="146" spans="1:233" s="105" customFormat="1" x14ac:dyDescent="0.2">
      <c r="A146" s="91"/>
      <c r="B146"/>
      <c r="C146" s="253" t="s">
        <v>257</v>
      </c>
      <c r="D146" s="254">
        <v>97918</v>
      </c>
      <c r="E146" s="234" t="s">
        <v>166</v>
      </c>
      <c r="F146" s="235" t="s">
        <v>78</v>
      </c>
      <c r="G146" s="255">
        <v>6659.9415134999999</v>
      </c>
      <c r="H146" s="237">
        <f t="shared" si="31"/>
        <v>2</v>
      </c>
      <c r="I146" s="236">
        <f>ROUND(H146*(N($J$5+1)),2)</f>
        <v>2.48</v>
      </c>
      <c r="J146" s="241">
        <f t="shared" si="28"/>
        <v>16516.650000000001</v>
      </c>
      <c r="K146" s="151"/>
      <c r="L146" s="162" t="s">
        <v>556</v>
      </c>
      <c r="M146" s="152"/>
      <c r="N146" s="100"/>
      <c r="O146" s="100"/>
      <c r="P146" s="65"/>
      <c r="Q146" s="67"/>
      <c r="R146" s="67"/>
      <c r="S146" s="67"/>
      <c r="T146" s="67"/>
      <c r="U146" s="67"/>
      <c r="V146" s="67"/>
      <c r="W146" s="67"/>
      <c r="X146" s="67"/>
      <c r="Y146" s="67"/>
      <c r="Z146" s="67"/>
      <c r="AA146" s="67"/>
      <c r="AB146" s="67"/>
      <c r="AC146" s="67"/>
      <c r="AD146" s="67"/>
      <c r="AE146" s="67"/>
      <c r="AF146" s="67"/>
      <c r="AG146" s="67"/>
      <c r="AH146" s="67"/>
      <c r="AI146" s="67"/>
      <c r="AJ146" s="67"/>
      <c r="AK146" s="67"/>
      <c r="AL146" s="67"/>
      <c r="AM146" s="67"/>
      <c r="AN146" s="67"/>
      <c r="AO146" s="67"/>
      <c r="AP146" s="67"/>
      <c r="AQ146" s="67"/>
      <c r="AR146" s="67"/>
      <c r="AS146" s="67"/>
      <c r="AT146" s="67"/>
      <c r="AU146" s="67"/>
      <c r="AV146" s="67"/>
      <c r="AW146" s="67"/>
      <c r="AX146" s="67"/>
      <c r="AY146" s="67"/>
      <c r="AZ146" s="67"/>
      <c r="BA146" s="67"/>
      <c r="BB146" s="67"/>
      <c r="BC146" s="67"/>
      <c r="BD146" s="67"/>
      <c r="BE146" s="67"/>
      <c r="BF146" s="67"/>
      <c r="BG146" s="67"/>
      <c r="BH146" s="67"/>
      <c r="BI146" s="67"/>
      <c r="BJ146" s="67"/>
      <c r="BK146" s="67"/>
      <c r="BL146" s="67"/>
      <c r="BM146" s="67"/>
      <c r="BN146" s="67"/>
      <c r="BO146" s="67"/>
      <c r="BP146" s="67"/>
      <c r="BQ146" s="67"/>
      <c r="BR146" s="67"/>
      <c r="BS146" s="67"/>
      <c r="BT146" s="67"/>
      <c r="BU146" s="67"/>
      <c r="BV146" s="67"/>
      <c r="BW146" s="67"/>
      <c r="BX146" s="67"/>
      <c r="BY146" s="67"/>
      <c r="BZ146" s="67"/>
      <c r="CA146" s="67"/>
      <c r="CB146" s="67"/>
      <c r="CC146" s="67"/>
      <c r="CD146" s="67"/>
      <c r="CE146" s="67"/>
      <c r="CF146" s="67"/>
      <c r="CG146" s="67"/>
      <c r="CH146" s="67"/>
      <c r="CI146" s="67"/>
      <c r="CJ146" s="67"/>
      <c r="CK146" s="67"/>
      <c r="CL146" s="67"/>
      <c r="CM146" s="67"/>
      <c r="CN146" s="67"/>
      <c r="CO146" s="67"/>
      <c r="CP146" s="67"/>
      <c r="CQ146" s="67"/>
      <c r="CR146" s="67"/>
      <c r="CS146" s="67"/>
      <c r="CT146" s="67"/>
      <c r="CU146" s="67"/>
      <c r="CV146" s="67"/>
      <c r="CW146" s="67"/>
      <c r="CX146" s="67"/>
      <c r="CY146" s="67"/>
      <c r="CZ146" s="67"/>
      <c r="DA146" s="67"/>
      <c r="DB146" s="67"/>
      <c r="DC146" s="67"/>
      <c r="DD146" s="67"/>
      <c r="DE146" s="67"/>
      <c r="DF146" s="67"/>
      <c r="DG146" s="67"/>
      <c r="DH146" s="67"/>
      <c r="DI146" s="67"/>
      <c r="DJ146" s="67"/>
      <c r="DK146" s="67"/>
      <c r="DL146" s="67"/>
      <c r="DM146" s="67"/>
      <c r="DN146" s="67"/>
      <c r="DO146" s="67"/>
      <c r="DP146" s="67"/>
      <c r="DQ146" s="67"/>
      <c r="DR146" s="67"/>
      <c r="DS146" s="67"/>
      <c r="DT146" s="67"/>
      <c r="DU146" s="67"/>
      <c r="DV146" s="67"/>
      <c r="DW146" s="67"/>
      <c r="DX146" s="67"/>
      <c r="DY146" s="67"/>
      <c r="DZ146" s="67"/>
      <c r="EA146" s="67"/>
      <c r="EB146" s="67"/>
      <c r="EC146" s="67"/>
      <c r="ED146" s="67"/>
      <c r="EE146" s="67"/>
      <c r="EF146" s="67"/>
      <c r="EG146" s="67"/>
      <c r="EH146" s="67"/>
      <c r="EI146" s="67"/>
      <c r="EJ146" s="67"/>
      <c r="EK146" s="67"/>
      <c r="EL146" s="67"/>
      <c r="EM146" s="67"/>
      <c r="EN146" s="67"/>
      <c r="EO146" s="67"/>
      <c r="EP146" s="67"/>
      <c r="EQ146" s="67"/>
      <c r="ER146" s="67"/>
      <c r="ES146" s="67"/>
      <c r="ET146" s="67"/>
      <c r="EU146" s="67"/>
      <c r="EV146" s="67"/>
      <c r="EW146" s="67"/>
      <c r="EX146" s="67"/>
      <c r="EY146" s="67"/>
      <c r="EZ146" s="67"/>
      <c r="FA146" s="67"/>
      <c r="FB146" s="67"/>
      <c r="FC146" s="67"/>
      <c r="FD146" s="67"/>
      <c r="FE146" s="67"/>
      <c r="FF146" s="67"/>
      <c r="FG146" s="67"/>
      <c r="FH146" s="67"/>
      <c r="FI146" s="67"/>
      <c r="FJ146" s="67"/>
      <c r="FK146" s="67"/>
      <c r="FL146" s="67"/>
      <c r="FM146" s="67"/>
      <c r="FN146" s="67"/>
      <c r="FO146" s="67"/>
      <c r="FP146" s="67"/>
      <c r="FQ146" s="67"/>
      <c r="FR146" s="67"/>
      <c r="FS146" s="67"/>
      <c r="FT146" s="67"/>
      <c r="FU146" s="67"/>
      <c r="FV146" s="67"/>
      <c r="FW146" s="67"/>
      <c r="FX146" s="67"/>
      <c r="FY146" s="67"/>
      <c r="FZ146" s="67"/>
      <c r="GA146" s="67"/>
      <c r="GB146" s="67"/>
      <c r="GC146" s="67"/>
      <c r="GD146" s="67"/>
      <c r="GE146" s="67"/>
      <c r="GF146" s="67"/>
      <c r="GG146" s="67"/>
      <c r="GH146" s="67"/>
      <c r="GI146" s="67"/>
      <c r="GJ146" s="67"/>
      <c r="GK146" s="67"/>
      <c r="GL146" s="67"/>
      <c r="GM146" s="67"/>
      <c r="GN146" s="67"/>
      <c r="GO146" s="67"/>
      <c r="GP146" s="67"/>
      <c r="GQ146" s="67"/>
      <c r="GR146" s="67"/>
      <c r="GS146" s="67"/>
      <c r="GT146" s="67"/>
      <c r="GU146" s="67"/>
      <c r="GV146" s="67"/>
      <c r="GW146" s="67"/>
      <c r="GX146" s="67"/>
      <c r="GY146" s="67"/>
      <c r="GZ146" s="67"/>
      <c r="HA146" s="67"/>
      <c r="HB146" s="67"/>
      <c r="HC146" s="67"/>
      <c r="HD146" s="67"/>
      <c r="HE146" s="67"/>
      <c r="HF146" s="67"/>
      <c r="HG146" s="67"/>
      <c r="HH146" s="67"/>
      <c r="HI146" s="67"/>
      <c r="HJ146" s="67"/>
      <c r="HK146" s="67"/>
      <c r="HL146" s="67"/>
      <c r="HM146" s="67"/>
      <c r="HN146" s="67"/>
      <c r="HO146" s="67"/>
      <c r="HP146" s="67"/>
      <c r="HQ146" s="67"/>
      <c r="HR146" s="67"/>
      <c r="HS146" s="67"/>
      <c r="HT146" s="67"/>
      <c r="HU146" s="67"/>
      <c r="HV146" s="67"/>
      <c r="HW146" s="67"/>
      <c r="HX146" s="67"/>
      <c r="HY146" s="67"/>
    </row>
    <row r="147" spans="1:233" s="105" customFormat="1" x14ac:dyDescent="0.2">
      <c r="A147" s="91"/>
      <c r="B147"/>
      <c r="C147" s="253" t="s">
        <v>258</v>
      </c>
      <c r="D147" s="254">
        <v>97918</v>
      </c>
      <c r="E147" s="234" t="s">
        <v>177</v>
      </c>
      <c r="F147" s="235" t="s">
        <v>78</v>
      </c>
      <c r="G147" s="255">
        <v>1589.4205717499999</v>
      </c>
      <c r="H147" s="237">
        <f t="shared" si="31"/>
        <v>2</v>
      </c>
      <c r="I147" s="236">
        <f>ROUND(H147*(N($J$5+1)),2)</f>
        <v>2.48</v>
      </c>
      <c r="J147" s="241">
        <f t="shared" ref="J147" si="32">ROUND(G147*I147,2)</f>
        <v>3941.76</v>
      </c>
      <c r="K147" s="151"/>
      <c r="L147" s="162" t="s">
        <v>556</v>
      </c>
      <c r="M147" s="152"/>
      <c r="N147" s="100"/>
      <c r="O147" s="100"/>
      <c r="P147" s="65"/>
      <c r="Q147" s="67"/>
      <c r="R147" s="67"/>
      <c r="S147" s="67"/>
      <c r="T147" s="67"/>
      <c r="U147" s="67"/>
      <c r="V147" s="67"/>
      <c r="W147" s="67"/>
      <c r="X147" s="67"/>
      <c r="Y147" s="67"/>
      <c r="Z147" s="67"/>
      <c r="AA147" s="67"/>
      <c r="AB147" s="67"/>
      <c r="AC147" s="67"/>
      <c r="AD147" s="67"/>
      <c r="AE147" s="67"/>
      <c r="AF147" s="67"/>
      <c r="AG147" s="67"/>
      <c r="AH147" s="67"/>
      <c r="AI147" s="67"/>
      <c r="AJ147" s="67"/>
      <c r="AK147" s="67"/>
      <c r="AL147" s="67"/>
      <c r="AM147" s="67"/>
      <c r="AN147" s="67"/>
      <c r="AO147" s="67"/>
      <c r="AP147" s="67"/>
      <c r="AQ147" s="67"/>
      <c r="AR147" s="67"/>
      <c r="AS147" s="67"/>
      <c r="AT147" s="67"/>
      <c r="AU147" s="67"/>
      <c r="AV147" s="67"/>
      <c r="AW147" s="67"/>
      <c r="AX147" s="67"/>
      <c r="AY147" s="67"/>
      <c r="AZ147" s="67"/>
      <c r="BA147" s="67"/>
      <c r="BB147" s="67"/>
      <c r="BC147" s="67"/>
      <c r="BD147" s="67"/>
      <c r="BE147" s="67"/>
      <c r="BF147" s="67"/>
      <c r="BG147" s="67"/>
      <c r="BH147" s="67"/>
      <c r="BI147" s="67"/>
      <c r="BJ147" s="67"/>
      <c r="BK147" s="67"/>
      <c r="BL147" s="67"/>
      <c r="BM147" s="67"/>
      <c r="BN147" s="67"/>
      <c r="BO147" s="67"/>
      <c r="BP147" s="67"/>
      <c r="BQ147" s="67"/>
      <c r="BR147" s="67"/>
      <c r="BS147" s="67"/>
      <c r="BT147" s="67"/>
      <c r="BU147" s="67"/>
      <c r="BV147" s="67"/>
      <c r="BW147" s="67"/>
      <c r="BX147" s="67"/>
      <c r="BY147" s="67"/>
      <c r="BZ147" s="67"/>
      <c r="CA147" s="67"/>
      <c r="CB147" s="67"/>
      <c r="CC147" s="67"/>
      <c r="CD147" s="67"/>
      <c r="CE147" s="67"/>
      <c r="CF147" s="67"/>
      <c r="CG147" s="67"/>
      <c r="CH147" s="67"/>
      <c r="CI147" s="67"/>
      <c r="CJ147" s="67"/>
      <c r="CK147" s="67"/>
      <c r="CL147" s="67"/>
      <c r="CM147" s="67"/>
      <c r="CN147" s="67"/>
      <c r="CO147" s="67"/>
      <c r="CP147" s="67"/>
      <c r="CQ147" s="67"/>
      <c r="CR147" s="67"/>
      <c r="CS147" s="67"/>
      <c r="CT147" s="67"/>
      <c r="CU147" s="67"/>
      <c r="CV147" s="67"/>
      <c r="CW147" s="67"/>
      <c r="CX147" s="67"/>
      <c r="CY147" s="67"/>
      <c r="CZ147" s="67"/>
      <c r="DA147" s="67"/>
      <c r="DB147" s="67"/>
      <c r="DC147" s="67"/>
      <c r="DD147" s="67"/>
      <c r="DE147" s="67"/>
      <c r="DF147" s="67"/>
      <c r="DG147" s="67"/>
      <c r="DH147" s="67"/>
      <c r="DI147" s="67"/>
      <c r="DJ147" s="67"/>
      <c r="DK147" s="67"/>
      <c r="DL147" s="67"/>
      <c r="DM147" s="67"/>
      <c r="DN147" s="67"/>
      <c r="DO147" s="67"/>
      <c r="DP147" s="67"/>
      <c r="DQ147" s="67"/>
      <c r="DR147" s="67"/>
      <c r="DS147" s="67"/>
      <c r="DT147" s="67"/>
      <c r="DU147" s="67"/>
      <c r="DV147" s="67"/>
      <c r="DW147" s="67"/>
      <c r="DX147" s="67"/>
      <c r="DY147" s="67"/>
      <c r="DZ147" s="67"/>
      <c r="EA147" s="67"/>
      <c r="EB147" s="67"/>
      <c r="EC147" s="67"/>
      <c r="ED147" s="67"/>
      <c r="EE147" s="67"/>
      <c r="EF147" s="67"/>
      <c r="EG147" s="67"/>
      <c r="EH147" s="67"/>
      <c r="EI147" s="67"/>
      <c r="EJ147" s="67"/>
      <c r="EK147" s="67"/>
      <c r="EL147" s="67"/>
      <c r="EM147" s="67"/>
      <c r="EN147" s="67"/>
      <c r="EO147" s="67"/>
      <c r="EP147" s="67"/>
      <c r="EQ147" s="67"/>
      <c r="ER147" s="67"/>
      <c r="ES147" s="67"/>
      <c r="ET147" s="67"/>
      <c r="EU147" s="67"/>
      <c r="EV147" s="67"/>
      <c r="EW147" s="67"/>
      <c r="EX147" s="67"/>
      <c r="EY147" s="67"/>
      <c r="EZ147" s="67"/>
      <c r="FA147" s="67"/>
      <c r="FB147" s="67"/>
      <c r="FC147" s="67"/>
      <c r="FD147" s="67"/>
      <c r="FE147" s="67"/>
      <c r="FF147" s="67"/>
      <c r="FG147" s="67"/>
      <c r="FH147" s="67"/>
      <c r="FI147" s="67"/>
      <c r="FJ147" s="67"/>
      <c r="FK147" s="67"/>
      <c r="FL147" s="67"/>
      <c r="FM147" s="67"/>
      <c r="FN147" s="67"/>
      <c r="FO147" s="67"/>
      <c r="FP147" s="67"/>
      <c r="FQ147" s="67"/>
      <c r="FR147" s="67"/>
      <c r="FS147" s="67"/>
      <c r="FT147" s="67"/>
      <c r="FU147" s="67"/>
      <c r="FV147" s="67"/>
      <c r="FW147" s="67"/>
      <c r="FX147" s="67"/>
      <c r="FY147" s="67"/>
      <c r="FZ147" s="67"/>
      <c r="GA147" s="67"/>
      <c r="GB147" s="67"/>
      <c r="GC147" s="67"/>
      <c r="GD147" s="67"/>
      <c r="GE147" s="67"/>
      <c r="GF147" s="67"/>
      <c r="GG147" s="67"/>
      <c r="GH147" s="67"/>
      <c r="GI147" s="67"/>
      <c r="GJ147" s="67"/>
      <c r="GK147" s="67"/>
      <c r="GL147" s="67"/>
      <c r="GM147" s="67"/>
      <c r="GN147" s="67"/>
      <c r="GO147" s="67"/>
      <c r="GP147" s="67"/>
      <c r="GQ147" s="67"/>
      <c r="GR147" s="67"/>
      <c r="GS147" s="67"/>
      <c r="GT147" s="67"/>
      <c r="GU147" s="67"/>
      <c r="GV147" s="67"/>
      <c r="GW147" s="67"/>
      <c r="GX147" s="67"/>
      <c r="GY147" s="67"/>
      <c r="GZ147" s="67"/>
      <c r="HA147" s="67"/>
      <c r="HB147" s="67"/>
      <c r="HC147" s="67"/>
      <c r="HD147" s="67"/>
      <c r="HE147" s="67"/>
      <c r="HF147" s="67"/>
      <c r="HG147" s="67"/>
      <c r="HH147" s="67"/>
      <c r="HI147" s="67"/>
      <c r="HJ147" s="67"/>
      <c r="HK147" s="67"/>
      <c r="HL147" s="67"/>
      <c r="HM147" s="67"/>
      <c r="HN147" s="67"/>
      <c r="HO147" s="67"/>
      <c r="HP147" s="67"/>
      <c r="HQ147" s="67"/>
      <c r="HR147" s="67"/>
      <c r="HS147" s="67"/>
      <c r="HT147" s="67"/>
      <c r="HU147" s="67"/>
      <c r="HV147" s="67"/>
      <c r="HW147" s="67"/>
      <c r="HX147" s="67"/>
      <c r="HY147" s="67"/>
    </row>
    <row r="148" spans="1:233" s="108" customFormat="1" x14ac:dyDescent="0.2">
      <c r="A148" s="106" t="s">
        <v>120</v>
      </c>
      <c r="B148"/>
      <c r="C148" s="228">
        <v>6</v>
      </c>
      <c r="D148" s="229"/>
      <c r="E148" s="230" t="s">
        <v>259</v>
      </c>
      <c r="F148" s="229"/>
      <c r="G148" s="231"/>
      <c r="H148" s="231"/>
      <c r="I148" s="231"/>
      <c r="J148" s="231">
        <f>SUM(J149:J417)</f>
        <v>519635.9899999997</v>
      </c>
      <c r="K148" s="178"/>
      <c r="L148" s="161"/>
      <c r="M148" s="150"/>
      <c r="N148" s="138"/>
      <c r="O148" s="100"/>
      <c r="R148" s="109"/>
    </row>
    <row r="149" spans="1:233" s="17" customFormat="1" ht="43.5" customHeight="1" x14ac:dyDescent="0.2">
      <c r="A149" s="90"/>
      <c r="B149"/>
      <c r="C149" s="248" t="s">
        <v>98</v>
      </c>
      <c r="D149" s="249">
        <v>94995</v>
      </c>
      <c r="E149" s="250" t="s">
        <v>81</v>
      </c>
      <c r="F149" s="251"/>
      <c r="G149" s="252"/>
      <c r="H149" s="252"/>
      <c r="I149" s="252"/>
      <c r="J149" s="252">
        <f t="shared" ref="J149:J154" si="33">ROUND(G149*I149,2)</f>
        <v>0</v>
      </c>
      <c r="K149" s="178"/>
      <c r="L149" s="164"/>
      <c r="M149" s="153"/>
      <c r="N149" s="139"/>
      <c r="O149" s="100"/>
      <c r="R149" s="18"/>
    </row>
    <row r="150" spans="1:233" s="32" customFormat="1" x14ac:dyDescent="0.2">
      <c r="A150" s="93"/>
      <c r="B150"/>
      <c r="C150" s="253" t="s">
        <v>260</v>
      </c>
      <c r="D150" s="256">
        <v>94995</v>
      </c>
      <c r="E150" s="234" t="s">
        <v>162</v>
      </c>
      <c r="F150" s="235" t="s">
        <v>15</v>
      </c>
      <c r="G150" s="236">
        <v>34.11</v>
      </c>
      <c r="H150" s="237">
        <f t="shared" ref="H150:H151" si="34">L150-L150*J$7</f>
        <v>101.59</v>
      </c>
      <c r="I150" s="236">
        <f>ROUND(H150*(N($J$5+1)),2)</f>
        <v>126.2</v>
      </c>
      <c r="J150" s="241">
        <f t="shared" si="33"/>
        <v>4304.68</v>
      </c>
      <c r="K150" s="151"/>
      <c r="L150" s="162" t="s">
        <v>557</v>
      </c>
      <c r="M150" s="152"/>
      <c r="N150" s="140"/>
      <c r="O150" s="100"/>
    </row>
    <row r="151" spans="1:233" s="32" customFormat="1" x14ac:dyDescent="0.2">
      <c r="A151" s="93"/>
      <c r="B151"/>
      <c r="C151" s="253" t="s">
        <v>261</v>
      </c>
      <c r="D151" s="256">
        <v>94995</v>
      </c>
      <c r="E151" s="234" t="s">
        <v>166</v>
      </c>
      <c r="F151" s="235" t="s">
        <v>15</v>
      </c>
      <c r="G151" s="236">
        <v>364.14</v>
      </c>
      <c r="H151" s="237">
        <f t="shared" si="34"/>
        <v>101.59</v>
      </c>
      <c r="I151" s="236">
        <f>ROUND(H151*(N($J$5+1)),2)</f>
        <v>126.2</v>
      </c>
      <c r="J151" s="241">
        <f t="shared" si="33"/>
        <v>45954.47</v>
      </c>
      <c r="K151" s="151"/>
      <c r="L151" s="162" t="s">
        <v>557</v>
      </c>
      <c r="M151" s="152"/>
      <c r="N151" s="140"/>
      <c r="O151" s="100"/>
    </row>
    <row r="152" spans="1:233" s="17" customFormat="1" ht="43.5" customHeight="1" x14ac:dyDescent="0.2">
      <c r="A152" s="90"/>
      <c r="B152"/>
      <c r="C152" s="248" t="s">
        <v>262</v>
      </c>
      <c r="D152" s="249">
        <v>105003</v>
      </c>
      <c r="E152" s="250" t="s">
        <v>87</v>
      </c>
      <c r="F152" s="251"/>
      <c r="G152" s="252"/>
      <c r="H152" s="252"/>
      <c r="I152" s="252"/>
      <c r="J152" s="252">
        <f t="shared" si="33"/>
        <v>0</v>
      </c>
      <c r="K152" s="178"/>
      <c r="L152" s="164"/>
      <c r="M152" s="153"/>
      <c r="N152" s="139"/>
      <c r="O152" s="100"/>
      <c r="R152" s="18"/>
    </row>
    <row r="153" spans="1:233" s="32" customFormat="1" x14ac:dyDescent="0.2">
      <c r="A153" s="93"/>
      <c r="B153"/>
      <c r="C153" s="253" t="s">
        <v>263</v>
      </c>
      <c r="D153" s="256">
        <v>105003</v>
      </c>
      <c r="E153" s="234" t="s">
        <v>166</v>
      </c>
      <c r="F153" s="235" t="s">
        <v>36</v>
      </c>
      <c r="G153" s="236">
        <v>4</v>
      </c>
      <c r="H153" s="237">
        <f>L153-L153*J$7</f>
        <v>1150.24</v>
      </c>
      <c r="I153" s="236">
        <f>ROUND(H153*(N($J$5+1)),2)</f>
        <v>1428.83</v>
      </c>
      <c r="J153" s="241">
        <f t="shared" si="33"/>
        <v>5715.32</v>
      </c>
      <c r="K153" s="151"/>
      <c r="L153" s="162" t="s">
        <v>558</v>
      </c>
      <c r="M153" s="152"/>
      <c r="N153" s="140"/>
      <c r="O153" s="100"/>
    </row>
    <row r="154" spans="1:233" s="17" customFormat="1" ht="44.25" customHeight="1" x14ac:dyDescent="0.2">
      <c r="A154" s="90"/>
      <c r="B154"/>
      <c r="C154" s="248" t="s">
        <v>264</v>
      </c>
      <c r="D154" s="249">
        <v>94267</v>
      </c>
      <c r="E154" s="250" t="s">
        <v>72</v>
      </c>
      <c r="F154" s="251"/>
      <c r="G154" s="252"/>
      <c r="H154" s="252"/>
      <c r="I154" s="252"/>
      <c r="J154" s="252">
        <f t="shared" si="33"/>
        <v>0</v>
      </c>
      <c r="K154" s="178"/>
      <c r="L154" s="164"/>
      <c r="M154" s="153"/>
      <c r="N154" s="139"/>
      <c r="O154" s="100"/>
      <c r="R154" s="18"/>
    </row>
    <row r="155" spans="1:233" s="32" customFormat="1" x14ac:dyDescent="0.2">
      <c r="A155" s="93"/>
      <c r="B155"/>
      <c r="C155" s="253" t="s">
        <v>265</v>
      </c>
      <c r="D155" s="256">
        <v>94267</v>
      </c>
      <c r="E155" s="234" t="s">
        <v>161</v>
      </c>
      <c r="F155" s="235" t="s">
        <v>26</v>
      </c>
      <c r="G155" s="236">
        <v>550.89</v>
      </c>
      <c r="H155" s="237">
        <f t="shared" ref="H155:H160" si="35">L155-L155*J$7</f>
        <v>61.5</v>
      </c>
      <c r="I155" s="236">
        <f>ROUND(H155*(N($J$5+1)),2)</f>
        <v>76.400000000000006</v>
      </c>
      <c r="J155" s="241">
        <f t="shared" ref="J155:J169" si="36">ROUND(G155*I155,2)</f>
        <v>42088</v>
      </c>
      <c r="K155" s="151"/>
      <c r="L155" s="162" t="s">
        <v>559</v>
      </c>
      <c r="M155" s="152"/>
      <c r="N155" s="140"/>
      <c r="O155" s="100"/>
    </row>
    <row r="156" spans="1:233" s="32" customFormat="1" x14ac:dyDescent="0.2">
      <c r="A156" s="93"/>
      <c r="B156"/>
      <c r="C156" s="253" t="s">
        <v>266</v>
      </c>
      <c r="D156" s="256">
        <v>94267</v>
      </c>
      <c r="E156" s="234" t="s">
        <v>162</v>
      </c>
      <c r="F156" s="235" t="s">
        <v>26</v>
      </c>
      <c r="G156" s="236">
        <v>151.44999999999999</v>
      </c>
      <c r="H156" s="237">
        <f t="shared" si="35"/>
        <v>61.5</v>
      </c>
      <c r="I156" s="236">
        <f>ROUND(H156*(N($J$5+1)),2)</f>
        <v>76.400000000000006</v>
      </c>
      <c r="J156" s="241">
        <f t="shared" si="36"/>
        <v>11570.78</v>
      </c>
      <c r="K156" s="151"/>
      <c r="L156" s="162" t="s">
        <v>559</v>
      </c>
      <c r="M156" s="152"/>
      <c r="N156" s="140"/>
      <c r="O156" s="100"/>
    </row>
    <row r="157" spans="1:233" s="32" customFormat="1" x14ac:dyDescent="0.2">
      <c r="A157" s="93"/>
      <c r="B157"/>
      <c r="C157" s="253" t="s">
        <v>267</v>
      </c>
      <c r="D157" s="256">
        <v>94267</v>
      </c>
      <c r="E157" s="234" t="s">
        <v>164</v>
      </c>
      <c r="F157" s="235" t="s">
        <v>26</v>
      </c>
      <c r="G157" s="236">
        <v>212.12</v>
      </c>
      <c r="H157" s="237">
        <f t="shared" si="35"/>
        <v>61.5</v>
      </c>
      <c r="I157" s="236">
        <f>ROUND(H157*(N($J$5+1)),2)</f>
        <v>76.400000000000006</v>
      </c>
      <c r="J157" s="241">
        <f t="shared" si="36"/>
        <v>16205.97</v>
      </c>
      <c r="K157" s="151"/>
      <c r="L157" s="162" t="s">
        <v>559</v>
      </c>
      <c r="M157" s="152"/>
      <c r="N157" s="140"/>
      <c r="O157" s="100"/>
    </row>
    <row r="158" spans="1:233" s="32" customFormat="1" x14ac:dyDescent="0.2">
      <c r="A158" s="93"/>
      <c r="B158"/>
      <c r="C158" s="253" t="s">
        <v>268</v>
      </c>
      <c r="D158" s="256">
        <v>94267</v>
      </c>
      <c r="E158" s="234" t="s">
        <v>165</v>
      </c>
      <c r="F158" s="235" t="s">
        <v>26</v>
      </c>
      <c r="G158" s="236">
        <v>36.35</v>
      </c>
      <c r="H158" s="237">
        <f t="shared" si="35"/>
        <v>61.5</v>
      </c>
      <c r="I158" s="236">
        <f>ROUND(H158*(N($J$5+1)),2)</f>
        <v>76.400000000000006</v>
      </c>
      <c r="J158" s="241">
        <f t="shared" si="36"/>
        <v>2777.14</v>
      </c>
      <c r="K158" s="151"/>
      <c r="L158" s="162" t="s">
        <v>559</v>
      </c>
      <c r="M158" s="152"/>
      <c r="N158" s="140"/>
      <c r="O158" s="100"/>
    </row>
    <row r="159" spans="1:233" s="32" customFormat="1" x14ac:dyDescent="0.2">
      <c r="A159" s="93"/>
      <c r="B159"/>
      <c r="C159" s="253" t="s">
        <v>269</v>
      </c>
      <c r="D159" s="256">
        <v>94267</v>
      </c>
      <c r="E159" s="234" t="s">
        <v>166</v>
      </c>
      <c r="F159" s="235" t="s">
        <v>26</v>
      </c>
      <c r="G159" s="236">
        <v>157.88</v>
      </c>
      <c r="H159" s="237">
        <f t="shared" si="35"/>
        <v>61.5</v>
      </c>
      <c r="I159" s="236">
        <f>ROUND(H159*(N($J$5+1)),2)</f>
        <v>76.400000000000006</v>
      </c>
      <c r="J159" s="241">
        <f t="shared" si="36"/>
        <v>12062.03</v>
      </c>
      <c r="K159" s="151"/>
      <c r="L159" s="162" t="s">
        <v>559</v>
      </c>
      <c r="M159" s="152"/>
      <c r="N159" s="140"/>
      <c r="O159" s="100"/>
    </row>
    <row r="160" spans="1:233" s="32" customFormat="1" x14ac:dyDescent="0.2">
      <c r="A160" s="93"/>
      <c r="B160"/>
      <c r="C160" s="253" t="s">
        <v>270</v>
      </c>
      <c r="D160" s="256">
        <v>94267</v>
      </c>
      <c r="E160" s="234" t="s">
        <v>177</v>
      </c>
      <c r="F160" s="235" t="s">
        <v>26</v>
      </c>
      <c r="G160" s="236">
        <v>54.53</v>
      </c>
      <c r="H160" s="237">
        <f t="shared" si="35"/>
        <v>61.5</v>
      </c>
      <c r="I160" s="236">
        <f>ROUND(H160*(N($J$5+1)),2)</f>
        <v>76.400000000000006</v>
      </c>
      <c r="J160" s="241">
        <f t="shared" si="36"/>
        <v>4166.09</v>
      </c>
      <c r="K160" s="151"/>
      <c r="L160" s="162" t="s">
        <v>559</v>
      </c>
      <c r="M160" s="152"/>
      <c r="N160" s="140"/>
      <c r="O160" s="100"/>
    </row>
    <row r="161" spans="1:18" s="17" customFormat="1" ht="24.75" customHeight="1" x14ac:dyDescent="0.2">
      <c r="A161" s="90"/>
      <c r="B161"/>
      <c r="C161" s="248" t="s">
        <v>271</v>
      </c>
      <c r="D161" s="249">
        <v>104658</v>
      </c>
      <c r="E161" s="250" t="s">
        <v>82</v>
      </c>
      <c r="F161" s="251"/>
      <c r="G161" s="252"/>
      <c r="H161" s="252"/>
      <c r="I161" s="252"/>
      <c r="J161" s="252">
        <f t="shared" si="36"/>
        <v>0</v>
      </c>
      <c r="K161" s="178"/>
      <c r="L161" s="164"/>
      <c r="M161" s="153"/>
      <c r="N161" s="139"/>
      <c r="O161" s="100"/>
      <c r="R161" s="18"/>
    </row>
    <row r="162" spans="1:18" s="32" customFormat="1" x14ac:dyDescent="0.2">
      <c r="A162" s="93"/>
      <c r="B162"/>
      <c r="C162" s="253" t="s">
        <v>273</v>
      </c>
      <c r="D162" s="256">
        <v>104658</v>
      </c>
      <c r="E162" s="234" t="s">
        <v>161</v>
      </c>
      <c r="F162" s="235" t="s">
        <v>15</v>
      </c>
      <c r="G162" s="236">
        <v>69.40000000000002</v>
      </c>
      <c r="H162" s="237">
        <f t="shared" ref="H162:H168" si="37">L162-L162*J$7</f>
        <v>147.61000000000001</v>
      </c>
      <c r="I162" s="236">
        <f>ROUND(H162*(N($J$5+1)),2)</f>
        <v>183.36</v>
      </c>
      <c r="J162" s="241">
        <f t="shared" ref="J162:J168" si="38">ROUND(G162*I162,2)</f>
        <v>12725.18</v>
      </c>
      <c r="K162" s="151"/>
      <c r="L162" s="162" t="s">
        <v>560</v>
      </c>
      <c r="M162" s="152"/>
      <c r="N162" s="140"/>
      <c r="O162" s="100"/>
    </row>
    <row r="163" spans="1:18" s="32" customFormat="1" x14ac:dyDescent="0.2">
      <c r="A163" s="93"/>
      <c r="B163"/>
      <c r="C163" s="253" t="s">
        <v>278</v>
      </c>
      <c r="D163" s="256">
        <v>104658</v>
      </c>
      <c r="E163" s="234" t="s">
        <v>162</v>
      </c>
      <c r="F163" s="235" t="s">
        <v>15</v>
      </c>
      <c r="G163" s="236">
        <v>31.23599999999999</v>
      </c>
      <c r="H163" s="237">
        <f t="shared" si="37"/>
        <v>147.61000000000001</v>
      </c>
      <c r="I163" s="236">
        <f>ROUND(H163*(N($J$5+1)),2)</f>
        <v>183.36</v>
      </c>
      <c r="J163" s="241">
        <f t="shared" si="38"/>
        <v>5727.43</v>
      </c>
      <c r="K163" s="151"/>
      <c r="L163" s="162" t="s">
        <v>560</v>
      </c>
      <c r="M163" s="152"/>
      <c r="N163" s="140"/>
      <c r="O163" s="100"/>
    </row>
    <row r="164" spans="1:18" s="32" customFormat="1" x14ac:dyDescent="0.2">
      <c r="A164" s="93"/>
      <c r="B164"/>
      <c r="C164" s="253" t="s">
        <v>279</v>
      </c>
      <c r="D164" s="256">
        <v>104658</v>
      </c>
      <c r="E164" s="234" t="s">
        <v>163</v>
      </c>
      <c r="F164" s="235" t="s">
        <v>15</v>
      </c>
      <c r="G164" s="236">
        <v>70.892000000000039</v>
      </c>
      <c r="H164" s="237">
        <f t="shared" si="37"/>
        <v>147.61000000000001</v>
      </c>
      <c r="I164" s="236">
        <f>ROUND(H164*(N($J$5+1)),2)</f>
        <v>183.36</v>
      </c>
      <c r="J164" s="241">
        <f t="shared" ref="J164" si="39">ROUND(G164*I164,2)</f>
        <v>12998.76</v>
      </c>
      <c r="K164" s="151"/>
      <c r="L164" s="162" t="s">
        <v>560</v>
      </c>
      <c r="M164" s="152"/>
      <c r="N164" s="140"/>
      <c r="O164" s="100"/>
    </row>
    <row r="165" spans="1:18" s="32" customFormat="1" x14ac:dyDescent="0.2">
      <c r="A165" s="93"/>
      <c r="B165"/>
      <c r="C165" s="253" t="s">
        <v>279</v>
      </c>
      <c r="D165" s="256">
        <v>104658</v>
      </c>
      <c r="E165" s="234" t="s">
        <v>164</v>
      </c>
      <c r="F165" s="235" t="s">
        <v>15</v>
      </c>
      <c r="G165" s="236">
        <v>75.751999999999995</v>
      </c>
      <c r="H165" s="237">
        <f t="shared" si="37"/>
        <v>147.61000000000001</v>
      </c>
      <c r="I165" s="236">
        <f>ROUND(H165*(N($J$5+1)),2)</f>
        <v>183.36</v>
      </c>
      <c r="J165" s="241">
        <f t="shared" si="38"/>
        <v>13889.89</v>
      </c>
      <c r="K165" s="151"/>
      <c r="L165" s="162" t="s">
        <v>560</v>
      </c>
      <c r="M165" s="152"/>
      <c r="N165" s="140"/>
      <c r="O165" s="100"/>
    </row>
    <row r="166" spans="1:18" s="32" customFormat="1" x14ac:dyDescent="0.2">
      <c r="A166" s="93"/>
      <c r="B166"/>
      <c r="C166" s="253" t="s">
        <v>299</v>
      </c>
      <c r="D166" s="256">
        <v>104658</v>
      </c>
      <c r="E166" s="234" t="s">
        <v>165</v>
      </c>
      <c r="F166" s="235" t="s">
        <v>15</v>
      </c>
      <c r="G166" s="236">
        <v>32.798320000000004</v>
      </c>
      <c r="H166" s="237">
        <f t="shared" si="37"/>
        <v>147.61000000000001</v>
      </c>
      <c r="I166" s="236">
        <f>ROUND(H166*(N($J$5+1)),2)</f>
        <v>183.36</v>
      </c>
      <c r="J166" s="241">
        <f t="shared" si="38"/>
        <v>6013.9</v>
      </c>
      <c r="K166" s="151"/>
      <c r="L166" s="162" t="s">
        <v>560</v>
      </c>
      <c r="M166" s="152"/>
      <c r="N166" s="140"/>
      <c r="O166" s="100"/>
    </row>
    <row r="167" spans="1:18" s="32" customFormat="1" x14ac:dyDescent="0.2">
      <c r="A167" s="93"/>
      <c r="B167"/>
      <c r="C167" s="253" t="s">
        <v>300</v>
      </c>
      <c r="D167" s="256">
        <v>104658</v>
      </c>
      <c r="E167" s="234" t="s">
        <v>166</v>
      </c>
      <c r="F167" s="235" t="s">
        <v>15</v>
      </c>
      <c r="G167" s="236">
        <v>110.02000000000008</v>
      </c>
      <c r="H167" s="237">
        <f t="shared" si="37"/>
        <v>147.61000000000001</v>
      </c>
      <c r="I167" s="236">
        <f>ROUND(H167*(N($J$5+1)),2)</f>
        <v>183.36</v>
      </c>
      <c r="J167" s="241">
        <f t="shared" si="38"/>
        <v>20173.27</v>
      </c>
      <c r="K167" s="151"/>
      <c r="L167" s="162" t="s">
        <v>560</v>
      </c>
      <c r="M167" s="152"/>
      <c r="N167" s="140"/>
      <c r="O167" s="100"/>
    </row>
    <row r="168" spans="1:18" s="32" customFormat="1" x14ac:dyDescent="0.2">
      <c r="A168" s="93"/>
      <c r="B168"/>
      <c r="C168" s="253" t="s">
        <v>301</v>
      </c>
      <c r="D168" s="256">
        <v>104658</v>
      </c>
      <c r="E168" s="234" t="s">
        <v>177</v>
      </c>
      <c r="F168" s="235" t="s">
        <v>15</v>
      </c>
      <c r="G168" s="236">
        <v>30.077999999999999</v>
      </c>
      <c r="H168" s="237">
        <f t="shared" si="37"/>
        <v>147.61000000000001</v>
      </c>
      <c r="I168" s="236">
        <f>ROUND(H168*(N($J$5+1)),2)</f>
        <v>183.36</v>
      </c>
      <c r="J168" s="241">
        <f t="shared" si="38"/>
        <v>5515.1</v>
      </c>
      <c r="K168" s="151"/>
      <c r="L168" s="162" t="s">
        <v>560</v>
      </c>
      <c r="M168" s="152"/>
      <c r="N168" s="140"/>
      <c r="O168" s="100"/>
    </row>
    <row r="169" spans="1:18" s="17" customFormat="1" x14ac:dyDescent="0.2">
      <c r="A169" s="90"/>
      <c r="B169"/>
      <c r="C169" s="248" t="s">
        <v>281</v>
      </c>
      <c r="D169" s="249"/>
      <c r="E169" s="258" t="s">
        <v>95</v>
      </c>
      <c r="F169" s="251"/>
      <c r="G169" s="252"/>
      <c r="H169" s="252"/>
      <c r="I169" s="252"/>
      <c r="J169" s="252">
        <f t="shared" si="36"/>
        <v>0</v>
      </c>
      <c r="K169" s="178"/>
      <c r="L169" s="164"/>
      <c r="M169" s="153"/>
      <c r="N169" s="139"/>
      <c r="O169" s="100"/>
      <c r="R169" s="18"/>
    </row>
    <row r="170" spans="1:18" s="17" customFormat="1" x14ac:dyDescent="0.2">
      <c r="A170" s="90"/>
      <c r="B170"/>
      <c r="C170" s="248" t="s">
        <v>282</v>
      </c>
      <c r="D170" s="249">
        <v>98504</v>
      </c>
      <c r="E170" s="258" t="s">
        <v>518</v>
      </c>
      <c r="F170" s="251"/>
      <c r="G170" s="252"/>
      <c r="H170" s="252"/>
      <c r="I170" s="252"/>
      <c r="J170" s="252"/>
      <c r="K170" s="178"/>
      <c r="L170" s="164"/>
      <c r="M170" s="153"/>
      <c r="N170" s="139"/>
      <c r="O170" s="100"/>
      <c r="R170" s="18"/>
    </row>
    <row r="171" spans="1:18" s="32" customFormat="1" x14ac:dyDescent="0.2">
      <c r="A171" s="93"/>
      <c r="B171"/>
      <c r="C171" s="253" t="s">
        <v>283</v>
      </c>
      <c r="D171" s="256">
        <v>98504</v>
      </c>
      <c r="E171" s="259" t="s">
        <v>143</v>
      </c>
      <c r="F171" s="235" t="s">
        <v>15</v>
      </c>
      <c r="G171" s="236">
        <v>33.340000000000003</v>
      </c>
      <c r="H171" s="237">
        <f t="shared" ref="H171:H187" si="40">L171-L171*J$7</f>
        <v>14.41</v>
      </c>
      <c r="I171" s="236">
        <f>ROUND(H171*(N($J$5+1)),2)</f>
        <v>17.899999999999999</v>
      </c>
      <c r="J171" s="241">
        <f>ROUND(G171*I171,2)</f>
        <v>596.79</v>
      </c>
      <c r="K171" s="151"/>
      <c r="L171" s="162" t="s">
        <v>561</v>
      </c>
      <c r="M171" s="152"/>
      <c r="N171" s="140"/>
      <c r="O171" s="100"/>
    </row>
    <row r="172" spans="1:18" s="32" customFormat="1" x14ac:dyDescent="0.2">
      <c r="A172" s="93"/>
      <c r="B172"/>
      <c r="C172" s="253" t="s">
        <v>284</v>
      </c>
      <c r="D172" s="256">
        <v>98504</v>
      </c>
      <c r="E172" s="259" t="s">
        <v>144</v>
      </c>
      <c r="F172" s="235" t="s">
        <v>15</v>
      </c>
      <c r="G172" s="236">
        <v>19.45</v>
      </c>
      <c r="H172" s="237">
        <f t="shared" si="40"/>
        <v>14.41</v>
      </c>
      <c r="I172" s="236">
        <f>ROUND(H172*(N($J$5+1)),2)</f>
        <v>17.899999999999999</v>
      </c>
      <c r="J172" s="241">
        <f>ROUND(G172*I172,2)</f>
        <v>348.16</v>
      </c>
      <c r="K172" s="151"/>
      <c r="L172" s="162" t="s">
        <v>561</v>
      </c>
      <c r="M172" s="152"/>
      <c r="N172" s="140"/>
      <c r="O172" s="100"/>
    </row>
    <row r="173" spans="1:18" s="32" customFormat="1" x14ac:dyDescent="0.2">
      <c r="A173" s="93"/>
      <c r="B173"/>
      <c r="C173" s="253" t="s">
        <v>285</v>
      </c>
      <c r="D173" s="256">
        <v>98504</v>
      </c>
      <c r="E173" s="259" t="s">
        <v>145</v>
      </c>
      <c r="F173" s="235" t="s">
        <v>15</v>
      </c>
      <c r="G173" s="236">
        <v>17.139099999999999</v>
      </c>
      <c r="H173" s="237">
        <f t="shared" si="40"/>
        <v>14.41</v>
      </c>
      <c r="I173" s="236">
        <f>ROUND(H173*(N($J$5+1)),2)</f>
        <v>17.899999999999999</v>
      </c>
      <c r="J173" s="241">
        <f>ROUND(G173*I173,2)</f>
        <v>306.79000000000002</v>
      </c>
      <c r="K173" s="151"/>
      <c r="L173" s="162" t="s">
        <v>561</v>
      </c>
      <c r="M173" s="152"/>
      <c r="N173" s="140"/>
      <c r="O173" s="100"/>
    </row>
    <row r="174" spans="1:18" s="32" customFormat="1" x14ac:dyDescent="0.2">
      <c r="A174" s="93"/>
      <c r="B174"/>
      <c r="C174" s="253" t="s">
        <v>286</v>
      </c>
      <c r="D174" s="256">
        <v>98504</v>
      </c>
      <c r="E174" s="259" t="s">
        <v>146</v>
      </c>
      <c r="F174" s="235" t="s">
        <v>15</v>
      </c>
      <c r="G174" s="236">
        <v>19.010000000000002</v>
      </c>
      <c r="H174" s="237">
        <f t="shared" si="40"/>
        <v>14.41</v>
      </c>
      <c r="I174" s="236">
        <f>ROUND(H174*(N($J$5+1)),2)</f>
        <v>17.899999999999999</v>
      </c>
      <c r="J174" s="241">
        <f>ROUND(G174*I174,2)</f>
        <v>340.28</v>
      </c>
      <c r="K174" s="151"/>
      <c r="L174" s="162" t="s">
        <v>561</v>
      </c>
      <c r="M174" s="152"/>
      <c r="N174" s="140"/>
      <c r="O174" s="100"/>
    </row>
    <row r="175" spans="1:18" s="32" customFormat="1" x14ac:dyDescent="0.2">
      <c r="A175" s="93"/>
      <c r="B175"/>
      <c r="C175" s="253" t="s">
        <v>287</v>
      </c>
      <c r="D175" s="256">
        <v>98504</v>
      </c>
      <c r="E175" s="259" t="s">
        <v>147</v>
      </c>
      <c r="F175" s="235" t="s">
        <v>15</v>
      </c>
      <c r="G175" s="236">
        <v>15.975</v>
      </c>
      <c r="H175" s="237">
        <f t="shared" si="40"/>
        <v>14.41</v>
      </c>
      <c r="I175" s="236">
        <f>ROUND(H175*(N($J$5+1)),2)</f>
        <v>17.899999999999999</v>
      </c>
      <c r="J175" s="241">
        <f t="shared" ref="J175:J198" si="41">ROUND(G175*I175,2)</f>
        <v>285.95</v>
      </c>
      <c r="K175" s="151"/>
      <c r="L175" s="162" t="s">
        <v>561</v>
      </c>
      <c r="M175" s="152"/>
      <c r="N175" s="140"/>
      <c r="O175" s="100"/>
    </row>
    <row r="176" spans="1:18" s="32" customFormat="1" x14ac:dyDescent="0.2">
      <c r="A176" s="93"/>
      <c r="B176"/>
      <c r="C176" s="253" t="s">
        <v>315</v>
      </c>
      <c r="D176" s="256">
        <v>98504</v>
      </c>
      <c r="E176" s="259" t="s">
        <v>148</v>
      </c>
      <c r="F176" s="235" t="s">
        <v>15</v>
      </c>
      <c r="G176" s="236">
        <v>15.52</v>
      </c>
      <c r="H176" s="237">
        <f t="shared" si="40"/>
        <v>14.41</v>
      </c>
      <c r="I176" s="236">
        <f>ROUND(H176*(N($J$5+1)),2)</f>
        <v>17.899999999999999</v>
      </c>
      <c r="J176" s="241">
        <f t="shared" si="41"/>
        <v>277.81</v>
      </c>
      <c r="K176" s="151"/>
      <c r="L176" s="162" t="s">
        <v>561</v>
      </c>
      <c r="M176" s="152"/>
      <c r="N176" s="140"/>
      <c r="O176" s="100"/>
    </row>
    <row r="177" spans="1:18" s="32" customFormat="1" x14ac:dyDescent="0.2">
      <c r="A177" s="93"/>
      <c r="B177"/>
      <c r="C177" s="253" t="s">
        <v>316</v>
      </c>
      <c r="D177" s="256">
        <v>98504</v>
      </c>
      <c r="E177" s="259" t="s">
        <v>149</v>
      </c>
      <c r="F177" s="235" t="s">
        <v>15</v>
      </c>
      <c r="G177" s="236">
        <v>3.43</v>
      </c>
      <c r="H177" s="237">
        <f t="shared" si="40"/>
        <v>14.41</v>
      </c>
      <c r="I177" s="236">
        <f>ROUND(H177*(N($J$5+1)),2)</f>
        <v>17.899999999999999</v>
      </c>
      <c r="J177" s="241">
        <f t="shared" si="41"/>
        <v>61.4</v>
      </c>
      <c r="K177" s="151"/>
      <c r="L177" s="162" t="s">
        <v>561</v>
      </c>
      <c r="M177" s="152"/>
      <c r="N177" s="140"/>
      <c r="O177" s="100"/>
    </row>
    <row r="178" spans="1:18" s="32" customFormat="1" x14ac:dyDescent="0.2">
      <c r="A178" s="93"/>
      <c r="B178"/>
      <c r="C178" s="253" t="s">
        <v>317</v>
      </c>
      <c r="D178" s="256">
        <v>98504</v>
      </c>
      <c r="E178" s="259" t="s">
        <v>150</v>
      </c>
      <c r="F178" s="235" t="s">
        <v>15</v>
      </c>
      <c r="G178" s="236">
        <v>23.888400000000001</v>
      </c>
      <c r="H178" s="237">
        <f t="shared" si="40"/>
        <v>14.41</v>
      </c>
      <c r="I178" s="236">
        <f>ROUND(H178*(N($J$5+1)),2)</f>
        <v>17.899999999999999</v>
      </c>
      <c r="J178" s="241">
        <f t="shared" si="41"/>
        <v>427.6</v>
      </c>
      <c r="K178" s="151"/>
      <c r="L178" s="162" t="s">
        <v>561</v>
      </c>
      <c r="M178" s="152"/>
      <c r="N178" s="140"/>
      <c r="O178" s="100"/>
    </row>
    <row r="179" spans="1:18" s="32" customFormat="1" x14ac:dyDescent="0.2">
      <c r="A179" s="93"/>
      <c r="B179"/>
      <c r="C179" s="253" t="s">
        <v>318</v>
      </c>
      <c r="D179" s="256">
        <v>98504</v>
      </c>
      <c r="E179" s="259" t="s">
        <v>151</v>
      </c>
      <c r="F179" s="235" t="s">
        <v>15</v>
      </c>
      <c r="G179" s="236">
        <v>8.4247999999999994</v>
      </c>
      <c r="H179" s="237">
        <f t="shared" si="40"/>
        <v>14.41</v>
      </c>
      <c r="I179" s="236">
        <f>ROUND(H179*(N($J$5+1)),2)</f>
        <v>17.899999999999999</v>
      </c>
      <c r="J179" s="241">
        <f>ROUND(G179*I179,2)</f>
        <v>150.80000000000001</v>
      </c>
      <c r="K179" s="151"/>
      <c r="L179" s="162" t="s">
        <v>561</v>
      </c>
      <c r="M179" s="152"/>
      <c r="N179" s="140"/>
      <c r="O179" s="100"/>
    </row>
    <row r="180" spans="1:18" s="32" customFormat="1" x14ac:dyDescent="0.2">
      <c r="A180" s="93"/>
      <c r="B180"/>
      <c r="C180" s="253" t="s">
        <v>319</v>
      </c>
      <c r="D180" s="256">
        <v>98504</v>
      </c>
      <c r="E180" s="259" t="s">
        <v>152</v>
      </c>
      <c r="F180" s="235" t="s">
        <v>15</v>
      </c>
      <c r="G180" s="236">
        <v>31.7211</v>
      </c>
      <c r="H180" s="237">
        <f t="shared" si="40"/>
        <v>14.41</v>
      </c>
      <c r="I180" s="236">
        <f>ROUND(H180*(N($J$5+1)),2)</f>
        <v>17.899999999999999</v>
      </c>
      <c r="J180" s="241">
        <f>ROUND(G180*I180,2)</f>
        <v>567.80999999999995</v>
      </c>
      <c r="K180" s="151"/>
      <c r="L180" s="162" t="s">
        <v>561</v>
      </c>
      <c r="M180" s="152"/>
      <c r="N180" s="140"/>
      <c r="O180" s="100"/>
    </row>
    <row r="181" spans="1:18" s="32" customFormat="1" x14ac:dyDescent="0.2">
      <c r="A181" s="93"/>
      <c r="B181"/>
      <c r="C181" s="253" t="s">
        <v>320</v>
      </c>
      <c r="D181" s="256">
        <v>98504</v>
      </c>
      <c r="E181" s="259" t="s">
        <v>153</v>
      </c>
      <c r="F181" s="235" t="s">
        <v>15</v>
      </c>
      <c r="G181" s="236">
        <v>31.42</v>
      </c>
      <c r="H181" s="237">
        <f t="shared" si="40"/>
        <v>14.41</v>
      </c>
      <c r="I181" s="236">
        <f>ROUND(H181*(N($J$5+1)),2)</f>
        <v>17.899999999999999</v>
      </c>
      <c r="J181" s="241">
        <f>ROUND(G181*I181,2)</f>
        <v>562.41999999999996</v>
      </c>
      <c r="K181" s="151"/>
      <c r="L181" s="162" t="s">
        <v>561</v>
      </c>
      <c r="M181" s="152"/>
      <c r="N181" s="140"/>
      <c r="O181" s="100"/>
    </row>
    <row r="182" spans="1:18" s="32" customFormat="1" x14ac:dyDescent="0.2">
      <c r="A182" s="93"/>
      <c r="B182"/>
      <c r="C182" s="253" t="s">
        <v>321</v>
      </c>
      <c r="D182" s="256">
        <v>98504</v>
      </c>
      <c r="E182" s="259" t="s">
        <v>154</v>
      </c>
      <c r="F182" s="235" t="s">
        <v>15</v>
      </c>
      <c r="G182" s="236">
        <v>17.38</v>
      </c>
      <c r="H182" s="237">
        <f t="shared" si="40"/>
        <v>14.41</v>
      </c>
      <c r="I182" s="236">
        <f>ROUND(H182*(N($J$5+1)),2)</f>
        <v>17.899999999999999</v>
      </c>
      <c r="J182" s="241">
        <f>ROUND(G182*I182,2)</f>
        <v>311.10000000000002</v>
      </c>
      <c r="K182" s="151"/>
      <c r="L182" s="162" t="s">
        <v>561</v>
      </c>
      <c r="M182" s="152"/>
      <c r="N182" s="140"/>
      <c r="O182" s="100"/>
    </row>
    <row r="183" spans="1:18" s="32" customFormat="1" x14ac:dyDescent="0.2">
      <c r="A183" s="93"/>
      <c r="B183"/>
      <c r="C183" s="253" t="s">
        <v>322</v>
      </c>
      <c r="D183" s="256">
        <v>98504</v>
      </c>
      <c r="E183" s="259" t="s">
        <v>155</v>
      </c>
      <c r="F183" s="235" t="s">
        <v>15</v>
      </c>
      <c r="G183" s="236">
        <v>16.850000000000001</v>
      </c>
      <c r="H183" s="237">
        <f t="shared" si="40"/>
        <v>14.41</v>
      </c>
      <c r="I183" s="236">
        <f>ROUND(H183*(N($J$5+1)),2)</f>
        <v>17.899999999999999</v>
      </c>
      <c r="J183" s="241">
        <f t="shared" si="41"/>
        <v>301.62</v>
      </c>
      <c r="K183" s="151"/>
      <c r="L183" s="162" t="s">
        <v>561</v>
      </c>
      <c r="M183" s="152"/>
      <c r="N183" s="140"/>
      <c r="O183" s="100"/>
    </row>
    <row r="184" spans="1:18" s="32" customFormat="1" x14ac:dyDescent="0.2">
      <c r="A184" s="93"/>
      <c r="B184"/>
      <c r="C184" s="253" t="s">
        <v>323</v>
      </c>
      <c r="D184" s="256">
        <v>98504</v>
      </c>
      <c r="E184" s="259" t="s">
        <v>156</v>
      </c>
      <c r="F184" s="235" t="s">
        <v>15</v>
      </c>
      <c r="G184" s="236">
        <v>15.3</v>
      </c>
      <c r="H184" s="237">
        <f t="shared" si="40"/>
        <v>14.41</v>
      </c>
      <c r="I184" s="236">
        <f>ROUND(H184*(N($J$5+1)),2)</f>
        <v>17.899999999999999</v>
      </c>
      <c r="J184" s="241">
        <f t="shared" si="41"/>
        <v>273.87</v>
      </c>
      <c r="K184" s="151"/>
      <c r="L184" s="162" t="s">
        <v>561</v>
      </c>
      <c r="M184" s="152"/>
      <c r="N184" s="140"/>
      <c r="O184" s="100"/>
    </row>
    <row r="185" spans="1:18" s="32" customFormat="1" x14ac:dyDescent="0.2">
      <c r="A185" s="93"/>
      <c r="B185"/>
      <c r="C185" s="253" t="s">
        <v>324</v>
      </c>
      <c r="D185" s="256">
        <v>98504</v>
      </c>
      <c r="E185" s="259" t="s">
        <v>157</v>
      </c>
      <c r="F185" s="235" t="s">
        <v>15</v>
      </c>
      <c r="G185" s="236">
        <v>14.162599999999999</v>
      </c>
      <c r="H185" s="237">
        <f t="shared" si="40"/>
        <v>14.41</v>
      </c>
      <c r="I185" s="236">
        <f>ROUND(H185*(N($J$5+1)),2)</f>
        <v>17.899999999999999</v>
      </c>
      <c r="J185" s="241">
        <f t="shared" si="41"/>
        <v>253.51</v>
      </c>
      <c r="K185" s="151"/>
      <c r="L185" s="162" t="s">
        <v>561</v>
      </c>
      <c r="M185" s="152"/>
      <c r="N185" s="140"/>
      <c r="O185" s="100"/>
    </row>
    <row r="186" spans="1:18" s="32" customFormat="1" x14ac:dyDescent="0.2">
      <c r="A186" s="93"/>
      <c r="B186"/>
      <c r="C186" s="253" t="s">
        <v>325</v>
      </c>
      <c r="D186" s="256">
        <v>98504</v>
      </c>
      <c r="E186" s="259" t="s">
        <v>158</v>
      </c>
      <c r="F186" s="235" t="s">
        <v>15</v>
      </c>
      <c r="G186" s="236">
        <v>22.68</v>
      </c>
      <c r="H186" s="237">
        <f t="shared" si="40"/>
        <v>14.41</v>
      </c>
      <c r="I186" s="236">
        <f>ROUND(H186*(N($J$5+1)),2)</f>
        <v>17.899999999999999</v>
      </c>
      <c r="J186" s="241">
        <f t="shared" si="41"/>
        <v>405.97</v>
      </c>
      <c r="K186" s="151"/>
      <c r="L186" s="162" t="s">
        <v>561</v>
      </c>
      <c r="M186" s="152"/>
      <c r="N186" s="140"/>
      <c r="O186" s="100"/>
    </row>
    <row r="187" spans="1:18" s="32" customFormat="1" x14ac:dyDescent="0.2">
      <c r="A187" s="93"/>
      <c r="B187"/>
      <c r="C187" s="253" t="s">
        <v>326</v>
      </c>
      <c r="D187" s="256">
        <v>98504</v>
      </c>
      <c r="E187" s="259" t="s">
        <v>159</v>
      </c>
      <c r="F187" s="235" t="s">
        <v>15</v>
      </c>
      <c r="G187" s="236">
        <v>22.52</v>
      </c>
      <c r="H187" s="237">
        <f t="shared" si="40"/>
        <v>14.41</v>
      </c>
      <c r="I187" s="236">
        <f>ROUND(H187*(N($J$5+1)),2)</f>
        <v>17.899999999999999</v>
      </c>
      <c r="J187" s="241">
        <f>ROUND(G187*I187,2)</f>
        <v>403.11</v>
      </c>
      <c r="K187" s="151"/>
      <c r="L187" s="162" t="s">
        <v>561</v>
      </c>
      <c r="M187" s="152"/>
      <c r="N187" s="140"/>
      <c r="O187" s="100"/>
    </row>
    <row r="188" spans="1:18" s="17" customFormat="1" x14ac:dyDescent="0.2">
      <c r="A188" s="90"/>
      <c r="B188"/>
      <c r="C188" s="248" t="s">
        <v>288</v>
      </c>
      <c r="D188" s="249"/>
      <c r="E188" s="260" t="s">
        <v>280</v>
      </c>
      <c r="F188" s="251"/>
      <c r="G188" s="252"/>
      <c r="H188" s="252"/>
      <c r="I188" s="252"/>
      <c r="J188" s="252"/>
      <c r="K188" s="178"/>
      <c r="L188" s="164"/>
      <c r="M188" s="153"/>
      <c r="N188" s="139"/>
      <c r="O188" s="100"/>
      <c r="R188" s="18"/>
    </row>
    <row r="189" spans="1:18" s="32" customFormat="1" ht="30" customHeight="1" x14ac:dyDescent="0.2">
      <c r="A189" s="93"/>
      <c r="B189"/>
      <c r="C189" s="253" t="s">
        <v>289</v>
      </c>
      <c r="D189" s="261">
        <v>98510</v>
      </c>
      <c r="E189" s="262" t="s">
        <v>584</v>
      </c>
      <c r="F189" s="235" t="s">
        <v>36</v>
      </c>
      <c r="G189" s="236">
        <v>55</v>
      </c>
      <c r="H189" s="237">
        <f t="shared" ref="H189:H193" si="42">L189-L189*J$7</f>
        <v>101.4</v>
      </c>
      <c r="I189" s="236">
        <f>ROUND(H189*(N($J$5+1)),2)</f>
        <v>125.96</v>
      </c>
      <c r="J189" s="241">
        <f>ROUND(G189*I189,2)</f>
        <v>6927.8</v>
      </c>
      <c r="K189" s="151"/>
      <c r="L189" s="162" t="s">
        <v>562</v>
      </c>
      <c r="M189" s="152"/>
      <c r="N189" s="140"/>
      <c r="O189" s="100"/>
    </row>
    <row r="190" spans="1:18" s="32" customFormat="1" ht="30" customHeight="1" x14ac:dyDescent="0.2">
      <c r="A190" s="93"/>
      <c r="B190"/>
      <c r="C190" s="253" t="s">
        <v>290</v>
      </c>
      <c r="D190" s="261">
        <v>98510</v>
      </c>
      <c r="E190" s="262" t="s">
        <v>585</v>
      </c>
      <c r="F190" s="235" t="s">
        <v>36</v>
      </c>
      <c r="G190" s="236">
        <v>62</v>
      </c>
      <c r="H190" s="237">
        <f t="shared" si="42"/>
        <v>101.4</v>
      </c>
      <c r="I190" s="236">
        <f>ROUND(H190*(N($J$5+1)),2)</f>
        <v>125.96</v>
      </c>
      <c r="J190" s="241">
        <f>ROUND(G190*I190,2)</f>
        <v>7809.52</v>
      </c>
      <c r="K190" s="151"/>
      <c r="L190" s="162" t="s">
        <v>562</v>
      </c>
      <c r="M190" s="152"/>
      <c r="N190" s="140"/>
      <c r="O190" s="100"/>
    </row>
    <row r="191" spans="1:18" s="32" customFormat="1" ht="30" customHeight="1" x14ac:dyDescent="0.2">
      <c r="A191" s="93"/>
      <c r="B191"/>
      <c r="C191" s="253" t="s">
        <v>291</v>
      </c>
      <c r="D191" s="261">
        <v>98511</v>
      </c>
      <c r="E191" s="262" t="s">
        <v>586</v>
      </c>
      <c r="F191" s="235" t="s">
        <v>36</v>
      </c>
      <c r="G191" s="236">
        <v>6</v>
      </c>
      <c r="H191" s="237">
        <f t="shared" si="42"/>
        <v>183.72</v>
      </c>
      <c r="I191" s="236">
        <f>ROUND(H191*(N($J$5+1)),2)</f>
        <v>228.22</v>
      </c>
      <c r="J191" s="241">
        <f t="shared" si="41"/>
        <v>1369.32</v>
      </c>
      <c r="K191" s="151"/>
      <c r="L191" s="162" t="s">
        <v>563</v>
      </c>
      <c r="M191" s="152"/>
      <c r="N191" s="140"/>
      <c r="O191" s="100"/>
    </row>
    <row r="192" spans="1:18" s="32" customFormat="1" ht="30" customHeight="1" x14ac:dyDescent="0.2">
      <c r="A192" s="93"/>
      <c r="B192"/>
      <c r="C192" s="253" t="s">
        <v>292</v>
      </c>
      <c r="D192" s="261">
        <v>98511</v>
      </c>
      <c r="E192" s="262" t="s">
        <v>587</v>
      </c>
      <c r="F192" s="235" t="s">
        <v>36</v>
      </c>
      <c r="G192" s="236">
        <v>20</v>
      </c>
      <c r="H192" s="237">
        <f t="shared" si="42"/>
        <v>183.72</v>
      </c>
      <c r="I192" s="236">
        <f>ROUND(H192*(N($J$5+1)),2)</f>
        <v>228.22</v>
      </c>
      <c r="J192" s="241">
        <f t="shared" si="41"/>
        <v>4564.3999999999996</v>
      </c>
      <c r="K192" s="151"/>
      <c r="L192" s="162" t="s">
        <v>563</v>
      </c>
      <c r="M192" s="152"/>
      <c r="N192" s="140"/>
      <c r="O192" s="100"/>
    </row>
    <row r="193" spans="1:18" s="32" customFormat="1" ht="30" customHeight="1" x14ac:dyDescent="0.2">
      <c r="A193" s="93"/>
      <c r="B193"/>
      <c r="C193" s="253" t="s">
        <v>327</v>
      </c>
      <c r="D193" s="261">
        <v>98511</v>
      </c>
      <c r="E193" s="262" t="s">
        <v>588</v>
      </c>
      <c r="F193" s="235" t="s">
        <v>36</v>
      </c>
      <c r="G193" s="236">
        <v>20</v>
      </c>
      <c r="H193" s="237">
        <f t="shared" si="42"/>
        <v>183.72</v>
      </c>
      <c r="I193" s="236">
        <f>ROUND(H193*(N($J$5+1)),2)</f>
        <v>228.22</v>
      </c>
      <c r="J193" s="241">
        <f t="shared" si="41"/>
        <v>4564.3999999999996</v>
      </c>
      <c r="K193" s="151"/>
      <c r="L193" s="162" t="s">
        <v>563</v>
      </c>
      <c r="M193" s="152"/>
      <c r="N193" s="140"/>
      <c r="O193" s="100"/>
    </row>
    <row r="194" spans="1:18" s="17" customFormat="1" x14ac:dyDescent="0.2">
      <c r="A194" s="90"/>
      <c r="B194"/>
      <c r="C194" s="248" t="s">
        <v>293</v>
      </c>
      <c r="D194" s="249"/>
      <c r="E194" s="260" t="s">
        <v>160</v>
      </c>
      <c r="F194" s="251"/>
      <c r="G194" s="252"/>
      <c r="H194" s="252"/>
      <c r="I194" s="252"/>
      <c r="J194" s="252"/>
      <c r="K194" s="178"/>
      <c r="L194" s="164"/>
      <c r="M194" s="153"/>
      <c r="N194" s="139"/>
      <c r="O194" s="100"/>
      <c r="R194" s="18"/>
    </row>
    <row r="195" spans="1:18" s="32" customFormat="1" x14ac:dyDescent="0.2">
      <c r="A195" s="93"/>
      <c r="B195"/>
      <c r="C195" s="253" t="s">
        <v>294</v>
      </c>
      <c r="D195" s="261">
        <v>98505</v>
      </c>
      <c r="E195" s="262" t="s">
        <v>589</v>
      </c>
      <c r="F195" s="235" t="s">
        <v>15</v>
      </c>
      <c r="G195" s="236">
        <v>19</v>
      </c>
      <c r="H195" s="237">
        <f t="shared" ref="H195:H198" si="43">L195-L195*J$7</f>
        <v>93.95</v>
      </c>
      <c r="I195" s="236">
        <f>ROUND(H195*(N($J$5+1)),2)</f>
        <v>116.7</v>
      </c>
      <c r="J195" s="241">
        <f>ROUND(G195*I195,2)</f>
        <v>2217.3000000000002</v>
      </c>
      <c r="K195" s="151"/>
      <c r="L195" s="162" t="s">
        <v>564</v>
      </c>
      <c r="M195" s="152"/>
      <c r="N195" s="140"/>
      <c r="O195" s="100"/>
    </row>
    <row r="196" spans="1:18" s="32" customFormat="1" x14ac:dyDescent="0.2">
      <c r="A196" s="93"/>
      <c r="B196"/>
      <c r="C196" s="253" t="s">
        <v>295</v>
      </c>
      <c r="D196" s="261">
        <v>98505</v>
      </c>
      <c r="E196" s="262" t="s">
        <v>590</v>
      </c>
      <c r="F196" s="235" t="s">
        <v>15</v>
      </c>
      <c r="G196" s="236">
        <v>30.15</v>
      </c>
      <c r="H196" s="237">
        <f t="shared" si="43"/>
        <v>93.95</v>
      </c>
      <c r="I196" s="236">
        <f>ROUND(H196*(N($J$5+1)),2)</f>
        <v>116.7</v>
      </c>
      <c r="J196" s="241">
        <f>ROUND(G196*I196,2)</f>
        <v>3518.51</v>
      </c>
      <c r="K196" s="151"/>
      <c r="L196" s="162" t="s">
        <v>564</v>
      </c>
      <c r="M196" s="152"/>
      <c r="N196" s="140"/>
      <c r="O196" s="100"/>
    </row>
    <row r="197" spans="1:18" s="32" customFormat="1" x14ac:dyDescent="0.2">
      <c r="A197" s="93"/>
      <c r="B197"/>
      <c r="C197" s="253" t="s">
        <v>296</v>
      </c>
      <c r="D197" s="261">
        <v>98505</v>
      </c>
      <c r="E197" s="262" t="s">
        <v>591</v>
      </c>
      <c r="F197" s="235" t="s">
        <v>15</v>
      </c>
      <c r="G197" s="236">
        <v>20.75</v>
      </c>
      <c r="H197" s="237">
        <f t="shared" si="43"/>
        <v>93.95</v>
      </c>
      <c r="I197" s="236">
        <f>ROUND(H197*(N($J$5+1)),2)</f>
        <v>116.7</v>
      </c>
      <c r="J197" s="241">
        <f>ROUND(G197*I197,2)</f>
        <v>2421.5300000000002</v>
      </c>
      <c r="K197" s="151"/>
      <c r="L197" s="162" t="s">
        <v>564</v>
      </c>
      <c r="M197" s="152"/>
      <c r="N197" s="140"/>
      <c r="O197" s="100"/>
    </row>
    <row r="198" spans="1:18" s="32" customFormat="1" x14ac:dyDescent="0.2">
      <c r="A198" s="93"/>
      <c r="B198"/>
      <c r="C198" s="253" t="s">
        <v>297</v>
      </c>
      <c r="D198" s="261">
        <v>98505</v>
      </c>
      <c r="E198" s="262" t="s">
        <v>592</v>
      </c>
      <c r="F198" s="235" t="s">
        <v>15</v>
      </c>
      <c r="G198" s="236">
        <v>87.97</v>
      </c>
      <c r="H198" s="237">
        <f t="shared" si="43"/>
        <v>93.95</v>
      </c>
      <c r="I198" s="236">
        <f>ROUND(H198*(N($J$5+1)),2)</f>
        <v>116.7</v>
      </c>
      <c r="J198" s="241">
        <f t="shared" si="41"/>
        <v>10266.1</v>
      </c>
      <c r="K198" s="151"/>
      <c r="L198" s="162" t="s">
        <v>564</v>
      </c>
      <c r="M198" s="152"/>
      <c r="N198" s="140"/>
      <c r="O198" s="100"/>
    </row>
    <row r="199" spans="1:18" s="17" customFormat="1" x14ac:dyDescent="0.2">
      <c r="A199" s="90"/>
      <c r="B199"/>
      <c r="C199" s="248" t="s">
        <v>328</v>
      </c>
      <c r="D199" s="249"/>
      <c r="E199" s="250" t="s">
        <v>272</v>
      </c>
      <c r="F199" s="251"/>
      <c r="G199" s="252"/>
      <c r="H199" s="252"/>
      <c r="I199" s="252"/>
      <c r="J199" s="252">
        <f t="shared" ref="J199:J208" si="44">ROUND(G199*I199,2)</f>
        <v>0</v>
      </c>
      <c r="K199" s="178"/>
      <c r="L199" s="164"/>
      <c r="M199" s="153"/>
      <c r="N199" s="139"/>
      <c r="O199" s="100"/>
      <c r="R199" s="18"/>
    </row>
    <row r="200" spans="1:18" s="17" customFormat="1" x14ac:dyDescent="0.2">
      <c r="A200" s="90"/>
      <c r="B200"/>
      <c r="C200" s="248" t="s">
        <v>329</v>
      </c>
      <c r="D200" s="249">
        <v>0</v>
      </c>
      <c r="E200" s="250" t="s">
        <v>161</v>
      </c>
      <c r="F200" s="251"/>
      <c r="G200" s="252"/>
      <c r="H200" s="252"/>
      <c r="I200" s="252"/>
      <c r="J200" s="252">
        <f t="shared" si="44"/>
        <v>0</v>
      </c>
      <c r="K200" s="178"/>
      <c r="L200" s="164"/>
      <c r="M200" s="153"/>
      <c r="N200" s="139"/>
      <c r="O200" s="100"/>
      <c r="R200" s="18"/>
    </row>
    <row r="201" spans="1:18" s="112" customFormat="1" ht="25.5" x14ac:dyDescent="0.2">
      <c r="A201" s="111"/>
      <c r="B201"/>
      <c r="C201" s="263" t="s">
        <v>333</v>
      </c>
      <c r="D201" s="264"/>
      <c r="E201" s="265" t="s">
        <v>274</v>
      </c>
      <c r="F201" s="266" t="s">
        <v>31</v>
      </c>
      <c r="G201" s="267">
        <v>1</v>
      </c>
      <c r="H201" s="268"/>
      <c r="I201" s="269">
        <f>ROUND((H201*(N($J$5+1))),2)</f>
        <v>0</v>
      </c>
      <c r="J201" s="270">
        <f t="shared" si="44"/>
        <v>0</v>
      </c>
      <c r="K201" s="178"/>
      <c r="L201" s="165"/>
      <c r="M201" s="154"/>
      <c r="N201" s="141"/>
      <c r="O201" s="100"/>
    </row>
    <row r="202" spans="1:18" s="32" customFormat="1" ht="25.5" x14ac:dyDescent="0.2">
      <c r="A202" s="93"/>
      <c r="B202"/>
      <c r="C202" s="271" t="s">
        <v>334</v>
      </c>
      <c r="D202" s="243">
        <v>92267</v>
      </c>
      <c r="E202" s="272" t="s">
        <v>302</v>
      </c>
      <c r="F202" s="235" t="s">
        <v>15</v>
      </c>
      <c r="G202" s="236">
        <v>18.238500000000002</v>
      </c>
      <c r="H202" s="237">
        <f t="shared" ref="H202:H209" si="45">L202-L202*J$7</f>
        <v>55.93</v>
      </c>
      <c r="I202" s="236">
        <f>ROUND(H202*(N($J$5+1)),2)</f>
        <v>69.48</v>
      </c>
      <c r="J202" s="241">
        <f>ROUND(G202*I202,2)</f>
        <v>1267.21</v>
      </c>
      <c r="K202" s="151"/>
      <c r="L202" s="162" t="s">
        <v>131</v>
      </c>
      <c r="M202" s="152"/>
      <c r="N202" s="140"/>
      <c r="O202" s="100"/>
    </row>
    <row r="203" spans="1:18" s="32" customFormat="1" ht="38.25" x14ac:dyDescent="0.2">
      <c r="A203" s="93"/>
      <c r="B203"/>
      <c r="C203" s="253" t="s">
        <v>336</v>
      </c>
      <c r="D203" s="243">
        <v>92921</v>
      </c>
      <c r="E203" s="272" t="s">
        <v>74</v>
      </c>
      <c r="F203" s="235" t="s">
        <v>29</v>
      </c>
      <c r="G203" s="236">
        <v>70.318125000000009</v>
      </c>
      <c r="H203" s="237">
        <f t="shared" si="45"/>
        <v>9.7200000000000006</v>
      </c>
      <c r="I203" s="236">
        <f>ROUND(H203*(N($J$5+1)),2)</f>
        <v>12.07</v>
      </c>
      <c r="J203" s="241">
        <f t="shared" si="44"/>
        <v>848.74</v>
      </c>
      <c r="K203" s="151"/>
      <c r="L203" s="162" t="s">
        <v>125</v>
      </c>
      <c r="M203" s="152"/>
      <c r="N203" s="140"/>
      <c r="O203" s="100"/>
    </row>
    <row r="204" spans="1:18" s="32" customFormat="1" ht="27.75" customHeight="1" x14ac:dyDescent="0.2">
      <c r="A204" s="93"/>
      <c r="B204"/>
      <c r="C204" s="253" t="s">
        <v>337</v>
      </c>
      <c r="D204" s="243">
        <v>94963</v>
      </c>
      <c r="E204" s="272" t="s">
        <v>75</v>
      </c>
      <c r="F204" s="235" t="s">
        <v>25</v>
      </c>
      <c r="G204" s="236">
        <v>0.93757500000000005</v>
      </c>
      <c r="H204" s="237">
        <f t="shared" si="45"/>
        <v>474.22</v>
      </c>
      <c r="I204" s="236">
        <f>ROUND(H204*(N($J$5+1)),2)</f>
        <v>589.08000000000004</v>
      </c>
      <c r="J204" s="241">
        <f t="shared" si="44"/>
        <v>552.30999999999995</v>
      </c>
      <c r="K204" s="151"/>
      <c r="L204" s="162" t="s">
        <v>565</v>
      </c>
      <c r="M204" s="152"/>
      <c r="N204" s="140"/>
      <c r="O204" s="100"/>
    </row>
    <row r="205" spans="1:18" s="32" customFormat="1" ht="38.25" x14ac:dyDescent="0.2">
      <c r="A205" s="93"/>
      <c r="B205"/>
      <c r="C205" s="253" t="s">
        <v>338</v>
      </c>
      <c r="D205" s="243">
        <v>103316</v>
      </c>
      <c r="E205" s="272" t="s">
        <v>79</v>
      </c>
      <c r="F205" s="235" t="s">
        <v>15</v>
      </c>
      <c r="G205" s="236">
        <v>3.5640000000000005</v>
      </c>
      <c r="H205" s="237">
        <f t="shared" si="45"/>
        <v>77.86</v>
      </c>
      <c r="I205" s="236">
        <f>ROUND(H205*(N($J$5+1)),2)</f>
        <v>96.72</v>
      </c>
      <c r="J205" s="241">
        <f t="shared" si="44"/>
        <v>344.71</v>
      </c>
      <c r="K205" s="151"/>
      <c r="L205" s="162" t="s">
        <v>566</v>
      </c>
      <c r="M205" s="152"/>
      <c r="N205" s="140"/>
      <c r="O205" s="100"/>
    </row>
    <row r="206" spans="1:18" s="32" customFormat="1" ht="38.25" x14ac:dyDescent="0.2">
      <c r="A206" s="93"/>
      <c r="B206"/>
      <c r="C206" s="253" t="s">
        <v>339</v>
      </c>
      <c r="D206" s="243">
        <v>87894</v>
      </c>
      <c r="E206" s="272" t="s">
        <v>33</v>
      </c>
      <c r="F206" s="235" t="s">
        <v>15</v>
      </c>
      <c r="G206" s="236">
        <v>4.8600000000000003</v>
      </c>
      <c r="H206" s="237">
        <f t="shared" si="45"/>
        <v>6.97</v>
      </c>
      <c r="I206" s="236">
        <f>ROUND(H206*(N($J$5+1)),2)</f>
        <v>8.66</v>
      </c>
      <c r="J206" s="241">
        <f t="shared" si="44"/>
        <v>42.09</v>
      </c>
      <c r="K206" s="151"/>
      <c r="L206" s="162" t="s">
        <v>130</v>
      </c>
      <c r="M206" s="152"/>
      <c r="N206" s="140"/>
      <c r="O206" s="100"/>
    </row>
    <row r="207" spans="1:18" s="32" customFormat="1" ht="38.25" x14ac:dyDescent="0.2">
      <c r="A207" s="93"/>
      <c r="B207"/>
      <c r="C207" s="253" t="s">
        <v>340</v>
      </c>
      <c r="D207" s="243">
        <v>104233</v>
      </c>
      <c r="E207" s="272" t="s">
        <v>83</v>
      </c>
      <c r="F207" s="235" t="s">
        <v>15</v>
      </c>
      <c r="G207" s="236">
        <v>4.8600000000000003</v>
      </c>
      <c r="H207" s="237">
        <f t="shared" si="45"/>
        <v>38.94</v>
      </c>
      <c r="I207" s="236">
        <f>ROUND(H207*(N($J$5+1)),2)</f>
        <v>48.37</v>
      </c>
      <c r="J207" s="241">
        <f t="shared" si="44"/>
        <v>235.08</v>
      </c>
      <c r="K207" s="151"/>
      <c r="L207" s="162" t="s">
        <v>128</v>
      </c>
      <c r="M207" s="152"/>
      <c r="N207" s="140"/>
      <c r="O207" s="100"/>
    </row>
    <row r="208" spans="1:18" s="32" customFormat="1" ht="15.75" customHeight="1" x14ac:dyDescent="0.2">
      <c r="A208" s="93"/>
      <c r="B208"/>
      <c r="C208" s="253" t="s">
        <v>341</v>
      </c>
      <c r="D208" s="243" t="s">
        <v>593</v>
      </c>
      <c r="E208" s="273" t="s">
        <v>552</v>
      </c>
      <c r="F208" s="235" t="s">
        <v>15</v>
      </c>
      <c r="G208" s="236">
        <v>4.8600000000000003</v>
      </c>
      <c r="H208" s="237">
        <f t="shared" si="45"/>
        <v>3.6208339999999999</v>
      </c>
      <c r="I208" s="236">
        <f>ROUND(H208*(N($J$5+1)),2)</f>
        <v>4.5</v>
      </c>
      <c r="J208" s="241">
        <f t="shared" si="44"/>
        <v>21.87</v>
      </c>
      <c r="K208" s="151"/>
      <c r="L208" s="162">
        <v>3.6208339999999999</v>
      </c>
      <c r="M208" s="152"/>
      <c r="N208" s="140"/>
      <c r="O208" s="100"/>
    </row>
    <row r="209" spans="1:15" s="32" customFormat="1" ht="25.5" x14ac:dyDescent="0.2">
      <c r="A209" s="93"/>
      <c r="B209"/>
      <c r="C209" s="253" t="s">
        <v>342</v>
      </c>
      <c r="D209" s="243">
        <v>98554</v>
      </c>
      <c r="E209" s="272" t="s">
        <v>76</v>
      </c>
      <c r="F209" s="235" t="s">
        <v>15</v>
      </c>
      <c r="G209" s="236">
        <v>4.8600000000000003</v>
      </c>
      <c r="H209" s="237">
        <f t="shared" si="45"/>
        <v>43.89</v>
      </c>
      <c r="I209" s="236">
        <f>ROUND(H209*(N($J$5+1)),2)</f>
        <v>54.52</v>
      </c>
      <c r="J209" s="241">
        <f>ROUND(G209*I209,2)</f>
        <v>264.97000000000003</v>
      </c>
      <c r="K209" s="151"/>
      <c r="L209" s="162" t="s">
        <v>567</v>
      </c>
      <c r="M209" s="152"/>
      <c r="N209" s="140"/>
      <c r="O209" s="100"/>
    </row>
    <row r="210" spans="1:15" s="112" customFormat="1" ht="25.5" x14ac:dyDescent="0.2">
      <c r="A210" s="111"/>
      <c r="B210"/>
      <c r="C210" s="263" t="s">
        <v>343</v>
      </c>
      <c r="D210" s="264"/>
      <c r="E210" s="265" t="s">
        <v>275</v>
      </c>
      <c r="F210" s="266" t="s">
        <v>31</v>
      </c>
      <c r="G210" s="267">
        <v>2</v>
      </c>
      <c r="H210" s="268"/>
      <c r="I210" s="269">
        <f>ROUND((H210*(N($J$5+1))),2)</f>
        <v>0</v>
      </c>
      <c r="J210" s="270">
        <f t="shared" ref="J210:J217" si="46">ROUND(G210*I210,2)</f>
        <v>0</v>
      </c>
      <c r="K210" s="178"/>
      <c r="L210" s="165"/>
      <c r="M210" s="154"/>
      <c r="N210" s="141"/>
      <c r="O210" s="100"/>
    </row>
    <row r="211" spans="1:15" s="32" customFormat="1" ht="25.5" x14ac:dyDescent="0.2">
      <c r="A211" s="93"/>
      <c r="B211"/>
      <c r="C211" s="253" t="s">
        <v>344</v>
      </c>
      <c r="D211" s="243">
        <v>92267</v>
      </c>
      <c r="E211" s="272" t="s">
        <v>302</v>
      </c>
      <c r="F211" s="235" t="s">
        <v>15</v>
      </c>
      <c r="G211" s="236">
        <v>53.757000000000005</v>
      </c>
      <c r="H211" s="237">
        <f t="shared" ref="H211:H218" si="47">L211-L211*J$7</f>
        <v>55.93</v>
      </c>
      <c r="I211" s="236">
        <f>ROUND(H211*(N($J$5+1)),2)</f>
        <v>69.48</v>
      </c>
      <c r="J211" s="241">
        <f t="shared" si="46"/>
        <v>3735.04</v>
      </c>
      <c r="K211" s="151"/>
      <c r="L211" s="162" t="s">
        <v>131</v>
      </c>
      <c r="M211" s="152"/>
      <c r="N211" s="140"/>
      <c r="O211" s="100"/>
    </row>
    <row r="212" spans="1:15" s="32" customFormat="1" ht="38.25" x14ac:dyDescent="0.2">
      <c r="A212" s="93"/>
      <c r="B212"/>
      <c r="C212" s="253" t="s">
        <v>345</v>
      </c>
      <c r="D212" s="243">
        <v>92921</v>
      </c>
      <c r="E212" s="272" t="s">
        <v>74</v>
      </c>
      <c r="F212" s="235" t="s">
        <v>29</v>
      </c>
      <c r="G212" s="236">
        <v>173.03625000000002</v>
      </c>
      <c r="H212" s="237">
        <f t="shared" si="47"/>
        <v>9.7200000000000006</v>
      </c>
      <c r="I212" s="236">
        <f>ROUND(H212*(N($J$5+1)),2)</f>
        <v>12.07</v>
      </c>
      <c r="J212" s="241">
        <f t="shared" si="46"/>
        <v>2088.5500000000002</v>
      </c>
      <c r="K212" s="151"/>
      <c r="L212" s="162" t="s">
        <v>125</v>
      </c>
      <c r="M212" s="152"/>
      <c r="N212" s="140"/>
      <c r="O212" s="100"/>
    </row>
    <row r="213" spans="1:15" s="32" customFormat="1" ht="27.75" customHeight="1" x14ac:dyDescent="0.2">
      <c r="A213" s="93"/>
      <c r="B213"/>
      <c r="C213" s="253" t="s">
        <v>346</v>
      </c>
      <c r="D213" s="243">
        <v>94963</v>
      </c>
      <c r="E213" s="272" t="s">
        <v>75</v>
      </c>
      <c r="F213" s="235" t="s">
        <v>25</v>
      </c>
      <c r="G213" s="236">
        <v>2.30715</v>
      </c>
      <c r="H213" s="237">
        <f t="shared" si="47"/>
        <v>474.22</v>
      </c>
      <c r="I213" s="236">
        <f>ROUND(H213*(N($J$5+1)),2)</f>
        <v>589.08000000000004</v>
      </c>
      <c r="J213" s="241">
        <f t="shared" si="46"/>
        <v>1359.1</v>
      </c>
      <c r="K213" s="151"/>
      <c r="L213" s="162" t="s">
        <v>565</v>
      </c>
      <c r="M213" s="152"/>
      <c r="N213" s="140"/>
      <c r="O213" s="100"/>
    </row>
    <row r="214" spans="1:15" s="32" customFormat="1" ht="38.25" x14ac:dyDescent="0.2">
      <c r="A214" s="93"/>
      <c r="B214"/>
      <c r="C214" s="253" t="s">
        <v>347</v>
      </c>
      <c r="D214" s="243">
        <v>103316</v>
      </c>
      <c r="E214" s="272" t="s">
        <v>79</v>
      </c>
      <c r="F214" s="235" t="s">
        <v>15</v>
      </c>
      <c r="G214" s="236">
        <v>7.128000000000001</v>
      </c>
      <c r="H214" s="237">
        <f t="shared" si="47"/>
        <v>77.86</v>
      </c>
      <c r="I214" s="236">
        <f>ROUND(H214*(N($J$5+1)),2)</f>
        <v>96.72</v>
      </c>
      <c r="J214" s="241">
        <f t="shared" si="46"/>
        <v>689.42</v>
      </c>
      <c r="K214" s="151"/>
      <c r="L214" s="162" t="s">
        <v>566</v>
      </c>
      <c r="M214" s="152"/>
      <c r="N214" s="140"/>
      <c r="O214" s="100"/>
    </row>
    <row r="215" spans="1:15" s="32" customFormat="1" ht="38.25" x14ac:dyDescent="0.2">
      <c r="A215" s="93"/>
      <c r="B215"/>
      <c r="C215" s="253" t="s">
        <v>348</v>
      </c>
      <c r="D215" s="243">
        <v>87894</v>
      </c>
      <c r="E215" s="272" t="s">
        <v>33</v>
      </c>
      <c r="F215" s="235" t="s">
        <v>15</v>
      </c>
      <c r="G215" s="236">
        <v>9.7200000000000006</v>
      </c>
      <c r="H215" s="237">
        <f t="shared" si="47"/>
        <v>6.97</v>
      </c>
      <c r="I215" s="236">
        <f>ROUND(H215*(N($J$5+1)),2)</f>
        <v>8.66</v>
      </c>
      <c r="J215" s="241">
        <f t="shared" si="46"/>
        <v>84.18</v>
      </c>
      <c r="K215" s="151"/>
      <c r="L215" s="162" t="s">
        <v>130</v>
      </c>
      <c r="M215" s="152"/>
      <c r="N215" s="140"/>
      <c r="O215" s="100"/>
    </row>
    <row r="216" spans="1:15" s="32" customFormat="1" ht="38.25" x14ac:dyDescent="0.2">
      <c r="A216" s="93"/>
      <c r="B216"/>
      <c r="C216" s="253" t="s">
        <v>349</v>
      </c>
      <c r="D216" s="243">
        <v>104233</v>
      </c>
      <c r="E216" s="272" t="s">
        <v>83</v>
      </c>
      <c r="F216" s="235" t="s">
        <v>15</v>
      </c>
      <c r="G216" s="236">
        <v>9.7200000000000006</v>
      </c>
      <c r="H216" s="237">
        <f t="shared" si="47"/>
        <v>38.94</v>
      </c>
      <c r="I216" s="236">
        <f>ROUND(H216*(N($J$5+1)),2)</f>
        <v>48.37</v>
      </c>
      <c r="J216" s="241">
        <f t="shared" si="46"/>
        <v>470.16</v>
      </c>
      <c r="K216" s="151"/>
      <c r="L216" s="162" t="s">
        <v>128</v>
      </c>
      <c r="M216" s="152"/>
      <c r="N216" s="140"/>
      <c r="O216" s="100"/>
    </row>
    <row r="217" spans="1:15" s="32" customFormat="1" ht="15.75" customHeight="1" x14ac:dyDescent="0.2">
      <c r="A217" s="93"/>
      <c r="B217"/>
      <c r="C217" s="253" t="s">
        <v>350</v>
      </c>
      <c r="D217" s="243" t="s">
        <v>593</v>
      </c>
      <c r="E217" s="273" t="s">
        <v>552</v>
      </c>
      <c r="F217" s="235" t="s">
        <v>15</v>
      </c>
      <c r="G217" s="236">
        <v>9.7200000000000006</v>
      </c>
      <c r="H217" s="237">
        <f t="shared" si="47"/>
        <v>3.6208339999999999</v>
      </c>
      <c r="I217" s="236">
        <f>ROUND(H217*(N($J$5+1)),2)</f>
        <v>4.5</v>
      </c>
      <c r="J217" s="241">
        <f t="shared" si="46"/>
        <v>43.74</v>
      </c>
      <c r="K217" s="151"/>
      <c r="L217" s="162">
        <v>3.6208339999999999</v>
      </c>
      <c r="M217" s="152"/>
      <c r="N217" s="140"/>
      <c r="O217" s="100"/>
    </row>
    <row r="218" spans="1:15" s="32" customFormat="1" ht="29.25" customHeight="1" x14ac:dyDescent="0.2">
      <c r="A218" s="93"/>
      <c r="B218"/>
      <c r="C218" s="253" t="s">
        <v>351</v>
      </c>
      <c r="D218" s="243">
        <v>98554</v>
      </c>
      <c r="E218" s="272" t="s">
        <v>76</v>
      </c>
      <c r="F218" s="235" t="s">
        <v>15</v>
      </c>
      <c r="G218" s="236">
        <v>9.7200000000000006</v>
      </c>
      <c r="H218" s="237">
        <f t="shared" si="47"/>
        <v>43.89</v>
      </c>
      <c r="I218" s="236">
        <f>ROUND(H218*(N($J$5+1)),2)</f>
        <v>54.52</v>
      </c>
      <c r="J218" s="241">
        <f>ROUND(G218*I218,2)</f>
        <v>529.92999999999995</v>
      </c>
      <c r="K218" s="151"/>
      <c r="L218" s="162" t="s">
        <v>567</v>
      </c>
      <c r="M218" s="152"/>
      <c r="N218" s="140"/>
      <c r="O218" s="100"/>
    </row>
    <row r="219" spans="1:15" s="112" customFormat="1" ht="25.5" x14ac:dyDescent="0.2">
      <c r="A219" s="111"/>
      <c r="B219"/>
      <c r="C219" s="263" t="s">
        <v>352</v>
      </c>
      <c r="D219" s="264"/>
      <c r="E219" s="265" t="s">
        <v>276</v>
      </c>
      <c r="F219" s="266" t="s">
        <v>31</v>
      </c>
      <c r="G219" s="267">
        <v>2</v>
      </c>
      <c r="H219" s="268"/>
      <c r="I219" s="269">
        <f>ROUND((H219*(N($J$5+1))),2)</f>
        <v>0</v>
      </c>
      <c r="J219" s="270">
        <f t="shared" ref="J219:J226" si="48">ROUND(G219*I219,2)</f>
        <v>0</v>
      </c>
      <c r="K219" s="178"/>
      <c r="L219" s="165"/>
      <c r="M219" s="154"/>
      <c r="N219" s="141"/>
      <c r="O219" s="100"/>
    </row>
    <row r="220" spans="1:15" s="32" customFormat="1" ht="25.5" x14ac:dyDescent="0.2">
      <c r="A220" s="93"/>
      <c r="B220"/>
      <c r="C220" s="253" t="s">
        <v>353</v>
      </c>
      <c r="D220" s="243">
        <v>92267</v>
      </c>
      <c r="E220" s="272" t="s">
        <v>302</v>
      </c>
      <c r="F220" s="235" t="s">
        <v>15</v>
      </c>
      <c r="G220" s="236">
        <v>36.477000000000004</v>
      </c>
      <c r="H220" s="237">
        <f t="shared" ref="H220:H227" si="49">L220-L220*J$7</f>
        <v>55.93</v>
      </c>
      <c r="I220" s="236">
        <f>ROUND(H220*(N($J$5+1)),2)</f>
        <v>69.48</v>
      </c>
      <c r="J220" s="241">
        <f t="shared" si="48"/>
        <v>2534.42</v>
      </c>
      <c r="K220" s="151"/>
      <c r="L220" s="162" t="s">
        <v>131</v>
      </c>
      <c r="M220" s="152"/>
      <c r="N220" s="140"/>
      <c r="O220" s="100"/>
    </row>
    <row r="221" spans="1:15" s="32" customFormat="1" ht="38.25" x14ac:dyDescent="0.2">
      <c r="A221" s="93"/>
      <c r="B221"/>
      <c r="C221" s="253" t="s">
        <v>354</v>
      </c>
      <c r="D221" s="243">
        <v>92921</v>
      </c>
      <c r="E221" s="272" t="s">
        <v>74</v>
      </c>
      <c r="F221" s="235" t="s">
        <v>29</v>
      </c>
      <c r="G221" s="236">
        <v>140.63625000000002</v>
      </c>
      <c r="H221" s="237">
        <f t="shared" si="49"/>
        <v>9.7200000000000006</v>
      </c>
      <c r="I221" s="236">
        <f>ROUND(H221*(N($J$5+1)),2)</f>
        <v>12.07</v>
      </c>
      <c r="J221" s="241">
        <f t="shared" si="48"/>
        <v>1697.48</v>
      </c>
      <c r="K221" s="151"/>
      <c r="L221" s="162" t="s">
        <v>125</v>
      </c>
      <c r="M221" s="152"/>
      <c r="N221" s="140"/>
      <c r="O221" s="100"/>
    </row>
    <row r="222" spans="1:15" s="32" customFormat="1" ht="27.75" customHeight="1" x14ac:dyDescent="0.2">
      <c r="A222" s="93"/>
      <c r="B222"/>
      <c r="C222" s="253" t="s">
        <v>355</v>
      </c>
      <c r="D222" s="243">
        <v>94963</v>
      </c>
      <c r="E222" s="272" t="s">
        <v>75</v>
      </c>
      <c r="F222" s="235" t="s">
        <v>25</v>
      </c>
      <c r="G222" s="236">
        <v>1.8751500000000001</v>
      </c>
      <c r="H222" s="237">
        <f t="shared" si="49"/>
        <v>474.22</v>
      </c>
      <c r="I222" s="236">
        <f>ROUND(H222*(N($J$5+1)),2)</f>
        <v>589.08000000000004</v>
      </c>
      <c r="J222" s="241">
        <f t="shared" si="48"/>
        <v>1104.6099999999999</v>
      </c>
      <c r="K222" s="151"/>
      <c r="L222" s="162" t="s">
        <v>565</v>
      </c>
      <c r="M222" s="152"/>
      <c r="N222" s="140"/>
      <c r="O222" s="100"/>
    </row>
    <row r="223" spans="1:15" s="32" customFormat="1" ht="38.25" x14ac:dyDescent="0.2">
      <c r="A223" s="93"/>
      <c r="B223"/>
      <c r="C223" s="253" t="s">
        <v>356</v>
      </c>
      <c r="D223" s="243">
        <v>103316</v>
      </c>
      <c r="E223" s="272" t="s">
        <v>79</v>
      </c>
      <c r="F223" s="235" t="s">
        <v>15</v>
      </c>
      <c r="G223" s="236">
        <v>7.128000000000001</v>
      </c>
      <c r="H223" s="237">
        <f t="shared" si="49"/>
        <v>77.86</v>
      </c>
      <c r="I223" s="236">
        <f>ROUND(H223*(N($J$5+1)),2)</f>
        <v>96.72</v>
      </c>
      <c r="J223" s="241">
        <f t="shared" si="48"/>
        <v>689.42</v>
      </c>
      <c r="K223" s="151"/>
      <c r="L223" s="162" t="s">
        <v>566</v>
      </c>
      <c r="M223" s="152"/>
      <c r="N223" s="140"/>
      <c r="O223" s="100"/>
    </row>
    <row r="224" spans="1:15" s="32" customFormat="1" ht="38.25" x14ac:dyDescent="0.2">
      <c r="A224" s="93"/>
      <c r="B224"/>
      <c r="C224" s="253" t="s">
        <v>357</v>
      </c>
      <c r="D224" s="243">
        <v>87894</v>
      </c>
      <c r="E224" s="272" t="s">
        <v>33</v>
      </c>
      <c r="F224" s="235" t="s">
        <v>15</v>
      </c>
      <c r="G224" s="236">
        <v>9.7200000000000006</v>
      </c>
      <c r="H224" s="237">
        <f t="shared" si="49"/>
        <v>6.97</v>
      </c>
      <c r="I224" s="236">
        <f>ROUND(H224*(N($J$5+1)),2)</f>
        <v>8.66</v>
      </c>
      <c r="J224" s="241">
        <f t="shared" si="48"/>
        <v>84.18</v>
      </c>
      <c r="K224" s="151"/>
      <c r="L224" s="162" t="s">
        <v>130</v>
      </c>
      <c r="M224" s="152"/>
      <c r="N224" s="140"/>
      <c r="O224" s="100"/>
    </row>
    <row r="225" spans="1:15" s="32" customFormat="1" ht="38.25" x14ac:dyDescent="0.2">
      <c r="A225" s="93"/>
      <c r="B225"/>
      <c r="C225" s="253" t="s">
        <v>358</v>
      </c>
      <c r="D225" s="243">
        <v>104233</v>
      </c>
      <c r="E225" s="272" t="s">
        <v>83</v>
      </c>
      <c r="F225" s="235" t="s">
        <v>15</v>
      </c>
      <c r="G225" s="236">
        <v>9.7200000000000006</v>
      </c>
      <c r="H225" s="237">
        <f t="shared" si="49"/>
        <v>38.94</v>
      </c>
      <c r="I225" s="236">
        <f>ROUND(H225*(N($J$5+1)),2)</f>
        <v>48.37</v>
      </c>
      <c r="J225" s="241">
        <f t="shared" si="48"/>
        <v>470.16</v>
      </c>
      <c r="K225" s="151"/>
      <c r="L225" s="162" t="s">
        <v>128</v>
      </c>
      <c r="M225" s="152"/>
      <c r="N225" s="140"/>
      <c r="O225" s="100"/>
    </row>
    <row r="226" spans="1:15" s="32" customFormat="1" ht="15.75" customHeight="1" x14ac:dyDescent="0.2">
      <c r="A226" s="93"/>
      <c r="B226"/>
      <c r="C226" s="253" t="s">
        <v>359</v>
      </c>
      <c r="D226" s="243" t="s">
        <v>593</v>
      </c>
      <c r="E226" s="273" t="s">
        <v>552</v>
      </c>
      <c r="F226" s="235" t="s">
        <v>15</v>
      </c>
      <c r="G226" s="236">
        <v>9.7200000000000006</v>
      </c>
      <c r="H226" s="237">
        <f t="shared" si="49"/>
        <v>3.6208339999999999</v>
      </c>
      <c r="I226" s="236">
        <f>ROUND(H226*(N($J$5+1)),2)</f>
        <v>4.5</v>
      </c>
      <c r="J226" s="241">
        <f t="shared" si="48"/>
        <v>43.74</v>
      </c>
      <c r="K226" s="151"/>
      <c r="L226" s="162">
        <v>3.6208339999999999</v>
      </c>
      <c r="M226" s="152"/>
      <c r="N226" s="140"/>
      <c r="O226" s="100"/>
    </row>
    <row r="227" spans="1:15" s="32" customFormat="1" ht="25.5" x14ac:dyDescent="0.2">
      <c r="A227" s="93"/>
      <c r="B227"/>
      <c r="C227" s="253" t="s">
        <v>360</v>
      </c>
      <c r="D227" s="243">
        <v>98554</v>
      </c>
      <c r="E227" s="272" t="s">
        <v>76</v>
      </c>
      <c r="F227" s="235" t="s">
        <v>15</v>
      </c>
      <c r="G227" s="236">
        <v>9.7200000000000006</v>
      </c>
      <c r="H227" s="237">
        <f t="shared" si="49"/>
        <v>43.89</v>
      </c>
      <c r="I227" s="236">
        <f>ROUND(H227*(N($J$5+1)),2)</f>
        <v>54.52</v>
      </c>
      <c r="J227" s="241">
        <f>ROUND(G227*I227,2)</f>
        <v>529.92999999999995</v>
      </c>
      <c r="K227" s="151"/>
      <c r="L227" s="162" t="s">
        <v>567</v>
      </c>
      <c r="M227" s="152"/>
      <c r="N227" s="140"/>
      <c r="O227" s="100"/>
    </row>
    <row r="228" spans="1:15" s="112" customFormat="1" x14ac:dyDescent="0.2">
      <c r="A228" s="111"/>
      <c r="B228"/>
      <c r="C228" s="263" t="s">
        <v>361</v>
      </c>
      <c r="D228" s="264"/>
      <c r="E228" s="265" t="s">
        <v>277</v>
      </c>
      <c r="F228" s="266" t="s">
        <v>31</v>
      </c>
      <c r="G228" s="267">
        <v>2</v>
      </c>
      <c r="H228" s="268"/>
      <c r="I228" s="269">
        <f>ROUND((H228*(N($J$5+1))),2)</f>
        <v>0</v>
      </c>
      <c r="J228" s="270">
        <f t="shared" ref="J228:J250" si="50">ROUND(G228*I228,2)</f>
        <v>0</v>
      </c>
      <c r="K228" s="178"/>
      <c r="L228" s="165"/>
      <c r="M228" s="154"/>
      <c r="N228" s="141"/>
      <c r="O228" s="100"/>
    </row>
    <row r="229" spans="1:15" s="32" customFormat="1" ht="25.5" x14ac:dyDescent="0.2">
      <c r="A229" s="93"/>
      <c r="B229"/>
      <c r="C229" s="253" t="s">
        <v>362</v>
      </c>
      <c r="D229" s="243">
        <v>92267</v>
      </c>
      <c r="E229" s="272" t="s">
        <v>302</v>
      </c>
      <c r="F229" s="235" t="s">
        <v>15</v>
      </c>
      <c r="G229" s="236">
        <v>30.240000000000002</v>
      </c>
      <c r="H229" s="237">
        <f t="shared" ref="H229:H232" si="51">L229-L229*J$7</f>
        <v>55.93</v>
      </c>
      <c r="I229" s="236">
        <f>ROUND(H229*(N($J$5+1)),2)</f>
        <v>69.48</v>
      </c>
      <c r="J229" s="241">
        <f t="shared" si="50"/>
        <v>2101.08</v>
      </c>
      <c r="K229" s="151"/>
      <c r="L229" s="162" t="s">
        <v>131</v>
      </c>
      <c r="M229" s="152"/>
      <c r="N229" s="140"/>
      <c r="O229" s="100"/>
    </row>
    <row r="230" spans="1:15" s="32" customFormat="1" ht="38.25" x14ac:dyDescent="0.2">
      <c r="A230" s="93"/>
      <c r="B230"/>
      <c r="C230" s="253" t="s">
        <v>363</v>
      </c>
      <c r="D230" s="243">
        <v>92921</v>
      </c>
      <c r="E230" s="272" t="s">
        <v>74</v>
      </c>
      <c r="F230" s="235" t="s">
        <v>29</v>
      </c>
      <c r="G230" s="236">
        <v>121.5</v>
      </c>
      <c r="H230" s="237">
        <f t="shared" si="51"/>
        <v>9.7200000000000006</v>
      </c>
      <c r="I230" s="236">
        <f>ROUND(H230*(N($J$5+1)),2)</f>
        <v>12.07</v>
      </c>
      <c r="J230" s="241">
        <f t="shared" si="50"/>
        <v>1466.51</v>
      </c>
      <c r="K230" s="151"/>
      <c r="L230" s="162" t="s">
        <v>125</v>
      </c>
      <c r="M230" s="152"/>
      <c r="N230" s="140"/>
      <c r="O230" s="100"/>
    </row>
    <row r="231" spans="1:15" s="32" customFormat="1" ht="27.75" customHeight="1" x14ac:dyDescent="0.2">
      <c r="A231" s="93"/>
      <c r="B231"/>
      <c r="C231" s="253" t="s">
        <v>364</v>
      </c>
      <c r="D231" s="243">
        <v>94963</v>
      </c>
      <c r="E231" s="272" t="s">
        <v>75</v>
      </c>
      <c r="F231" s="235" t="s">
        <v>25</v>
      </c>
      <c r="G231" s="236">
        <v>1.62</v>
      </c>
      <c r="H231" s="237">
        <f t="shared" si="51"/>
        <v>474.22</v>
      </c>
      <c r="I231" s="236">
        <f>ROUND(H231*(N($J$5+1)),2)</f>
        <v>589.08000000000004</v>
      </c>
      <c r="J231" s="241">
        <f t="shared" si="50"/>
        <v>954.31</v>
      </c>
      <c r="K231" s="151"/>
      <c r="L231" s="162" t="s">
        <v>565</v>
      </c>
      <c r="M231" s="152"/>
      <c r="N231" s="140"/>
      <c r="O231" s="100"/>
    </row>
    <row r="232" spans="1:15" s="32" customFormat="1" ht="25.5" x14ac:dyDescent="0.2">
      <c r="A232" s="93"/>
      <c r="B232"/>
      <c r="C232" s="253" t="s">
        <v>365</v>
      </c>
      <c r="D232" s="243">
        <v>98554</v>
      </c>
      <c r="E232" s="272" t="s">
        <v>76</v>
      </c>
      <c r="F232" s="235" t="s">
        <v>15</v>
      </c>
      <c r="G232" s="236">
        <v>24.48</v>
      </c>
      <c r="H232" s="237">
        <f t="shared" si="51"/>
        <v>43.89</v>
      </c>
      <c r="I232" s="236">
        <f>ROUND(H232*(N($J$5+1)),2)</f>
        <v>54.52</v>
      </c>
      <c r="J232" s="241">
        <f t="shared" si="50"/>
        <v>1334.65</v>
      </c>
      <c r="K232" s="151"/>
      <c r="L232" s="162" t="s">
        <v>567</v>
      </c>
      <c r="M232" s="152"/>
      <c r="N232" s="140"/>
      <c r="O232" s="100"/>
    </row>
    <row r="233" spans="1:15" s="112" customFormat="1" ht="25.5" x14ac:dyDescent="0.2">
      <c r="A233" s="111"/>
      <c r="B233"/>
      <c r="C233" s="263" t="s">
        <v>366</v>
      </c>
      <c r="D233" s="264"/>
      <c r="E233" s="265" t="s">
        <v>137</v>
      </c>
      <c r="F233" s="266" t="s">
        <v>31</v>
      </c>
      <c r="G233" s="267">
        <v>1</v>
      </c>
      <c r="H233" s="268"/>
      <c r="I233" s="269">
        <f>ROUND((H233*(N($J$5+1))),2)</f>
        <v>0</v>
      </c>
      <c r="J233" s="270">
        <f t="shared" si="50"/>
        <v>0</v>
      </c>
      <c r="K233" s="178"/>
      <c r="L233" s="165"/>
      <c r="M233" s="154"/>
      <c r="N233" s="141"/>
      <c r="O233" s="100"/>
    </row>
    <row r="234" spans="1:15" s="32" customFormat="1" ht="25.5" x14ac:dyDescent="0.2">
      <c r="A234" s="93"/>
      <c r="B234"/>
      <c r="C234" s="253" t="s">
        <v>367</v>
      </c>
      <c r="D234" s="243">
        <v>92267</v>
      </c>
      <c r="E234" s="272" t="s">
        <v>302</v>
      </c>
      <c r="F234" s="235" t="s">
        <v>15</v>
      </c>
      <c r="G234" s="236">
        <v>22.059000000000001</v>
      </c>
      <c r="H234" s="237">
        <f t="shared" ref="H234:H241" si="52">L234-L234*J$7</f>
        <v>55.93</v>
      </c>
      <c r="I234" s="236">
        <f>ROUND(H234*(N($J$5+1)),2)</f>
        <v>69.48</v>
      </c>
      <c r="J234" s="241">
        <f t="shared" si="50"/>
        <v>1532.66</v>
      </c>
      <c r="K234" s="151"/>
      <c r="L234" s="162" t="s">
        <v>131</v>
      </c>
      <c r="M234" s="152"/>
      <c r="N234" s="140"/>
      <c r="O234" s="100"/>
    </row>
    <row r="235" spans="1:15" s="32" customFormat="1" ht="38.25" x14ac:dyDescent="0.2">
      <c r="A235" s="93"/>
      <c r="B235"/>
      <c r="C235" s="253" t="s">
        <v>368</v>
      </c>
      <c r="D235" s="243">
        <v>92921</v>
      </c>
      <c r="E235" s="272" t="s">
        <v>74</v>
      </c>
      <c r="F235" s="235" t="s">
        <v>29</v>
      </c>
      <c r="G235" s="236">
        <v>68.141249999999999</v>
      </c>
      <c r="H235" s="237">
        <f t="shared" si="52"/>
        <v>9.7200000000000006</v>
      </c>
      <c r="I235" s="236">
        <f>ROUND(H235*(N($J$5+1)),2)</f>
        <v>12.07</v>
      </c>
      <c r="J235" s="241">
        <f t="shared" si="50"/>
        <v>822.46</v>
      </c>
      <c r="K235" s="151"/>
      <c r="L235" s="162" t="s">
        <v>125</v>
      </c>
      <c r="M235" s="152"/>
      <c r="N235" s="140"/>
      <c r="O235" s="100"/>
    </row>
    <row r="236" spans="1:15" s="32" customFormat="1" ht="27.75" customHeight="1" x14ac:dyDescent="0.2">
      <c r="A236" s="93"/>
      <c r="B236"/>
      <c r="C236" s="253" t="s">
        <v>369</v>
      </c>
      <c r="D236" s="243">
        <v>94963</v>
      </c>
      <c r="E236" s="272" t="s">
        <v>75</v>
      </c>
      <c r="F236" s="235" t="s">
        <v>25</v>
      </c>
      <c r="G236" s="236">
        <v>0.90855000000000008</v>
      </c>
      <c r="H236" s="237">
        <f t="shared" si="52"/>
        <v>474.22</v>
      </c>
      <c r="I236" s="236">
        <f>ROUND(H236*(N($J$5+1)),2)</f>
        <v>589.08000000000004</v>
      </c>
      <c r="J236" s="241">
        <f t="shared" si="50"/>
        <v>535.21</v>
      </c>
      <c r="K236" s="151"/>
      <c r="L236" s="162" t="s">
        <v>565</v>
      </c>
      <c r="M236" s="152"/>
      <c r="N236" s="140"/>
      <c r="O236" s="100"/>
    </row>
    <row r="237" spans="1:15" s="32" customFormat="1" ht="38.25" x14ac:dyDescent="0.2">
      <c r="A237" s="93"/>
      <c r="B237"/>
      <c r="C237" s="253" t="s">
        <v>370</v>
      </c>
      <c r="D237" s="243">
        <v>103316</v>
      </c>
      <c r="E237" s="272" t="s">
        <v>79</v>
      </c>
      <c r="F237" s="235" t="s">
        <v>15</v>
      </c>
      <c r="G237" s="236">
        <v>2.3760000000000003</v>
      </c>
      <c r="H237" s="237">
        <f t="shared" si="52"/>
        <v>77.86</v>
      </c>
      <c r="I237" s="236">
        <f>ROUND(H237*(N($J$5+1)),2)</f>
        <v>96.72</v>
      </c>
      <c r="J237" s="241">
        <f t="shared" si="50"/>
        <v>229.81</v>
      </c>
      <c r="K237" s="151"/>
      <c r="L237" s="162" t="s">
        <v>566</v>
      </c>
      <c r="M237" s="152"/>
      <c r="N237" s="140"/>
      <c r="O237" s="100"/>
    </row>
    <row r="238" spans="1:15" s="32" customFormat="1" ht="38.25" x14ac:dyDescent="0.2">
      <c r="A238" s="93"/>
      <c r="B238"/>
      <c r="C238" s="253" t="s">
        <v>371</v>
      </c>
      <c r="D238" s="243">
        <v>87894</v>
      </c>
      <c r="E238" s="272" t="s">
        <v>33</v>
      </c>
      <c r="F238" s="235" t="s">
        <v>15</v>
      </c>
      <c r="G238" s="236">
        <v>3.24</v>
      </c>
      <c r="H238" s="237">
        <f t="shared" si="52"/>
        <v>6.97</v>
      </c>
      <c r="I238" s="236">
        <f>ROUND(H238*(N($J$5+1)),2)</f>
        <v>8.66</v>
      </c>
      <c r="J238" s="241">
        <f t="shared" si="50"/>
        <v>28.06</v>
      </c>
      <c r="K238" s="151"/>
      <c r="L238" s="162" t="s">
        <v>130</v>
      </c>
      <c r="M238" s="152"/>
      <c r="N238" s="140"/>
      <c r="O238" s="100"/>
    </row>
    <row r="239" spans="1:15" s="32" customFormat="1" ht="38.25" x14ac:dyDescent="0.2">
      <c r="A239" s="93"/>
      <c r="B239"/>
      <c r="C239" s="253" t="s">
        <v>372</v>
      </c>
      <c r="D239" s="243">
        <v>104233</v>
      </c>
      <c r="E239" s="272" t="s">
        <v>83</v>
      </c>
      <c r="F239" s="235" t="s">
        <v>15</v>
      </c>
      <c r="G239" s="236">
        <v>3.24</v>
      </c>
      <c r="H239" s="237">
        <f t="shared" si="52"/>
        <v>38.94</v>
      </c>
      <c r="I239" s="236">
        <f>ROUND(H239*(N($J$5+1)),2)</f>
        <v>48.37</v>
      </c>
      <c r="J239" s="241">
        <f t="shared" si="50"/>
        <v>156.72</v>
      </c>
      <c r="K239" s="151"/>
      <c r="L239" s="162" t="s">
        <v>128</v>
      </c>
      <c r="M239" s="152"/>
      <c r="N239" s="140"/>
      <c r="O239" s="100"/>
    </row>
    <row r="240" spans="1:15" s="32" customFormat="1" ht="15.75" customHeight="1" x14ac:dyDescent="0.2">
      <c r="A240" s="93"/>
      <c r="B240"/>
      <c r="C240" s="253" t="s">
        <v>373</v>
      </c>
      <c r="D240" s="243" t="s">
        <v>593</v>
      </c>
      <c r="E240" s="273" t="s">
        <v>552</v>
      </c>
      <c r="F240" s="235" t="s">
        <v>15</v>
      </c>
      <c r="G240" s="236">
        <v>3.24</v>
      </c>
      <c r="H240" s="237">
        <f t="shared" si="52"/>
        <v>3.6208339999999999</v>
      </c>
      <c r="I240" s="236">
        <f>ROUND(H240*(N($J$5+1)),2)</f>
        <v>4.5</v>
      </c>
      <c r="J240" s="241">
        <f t="shared" si="50"/>
        <v>14.58</v>
      </c>
      <c r="K240" s="151"/>
      <c r="L240" s="162">
        <v>3.6208339999999999</v>
      </c>
      <c r="M240" s="152"/>
      <c r="N240" s="140"/>
      <c r="O240" s="100"/>
    </row>
    <row r="241" spans="1:18" s="32" customFormat="1" ht="25.5" x14ac:dyDescent="0.2">
      <c r="A241" s="93"/>
      <c r="B241"/>
      <c r="C241" s="253" t="s">
        <v>374</v>
      </c>
      <c r="D241" s="243">
        <v>98554</v>
      </c>
      <c r="E241" s="272" t="s">
        <v>76</v>
      </c>
      <c r="F241" s="235" t="s">
        <v>15</v>
      </c>
      <c r="G241" s="236">
        <v>3.24</v>
      </c>
      <c r="H241" s="237">
        <f t="shared" si="52"/>
        <v>43.89</v>
      </c>
      <c r="I241" s="236">
        <f>ROUND(H241*(N($J$5+1)),2)</f>
        <v>54.52</v>
      </c>
      <c r="J241" s="241">
        <f>ROUND(G241*I241,2)</f>
        <v>176.64</v>
      </c>
      <c r="K241" s="151"/>
      <c r="L241" s="162" t="s">
        <v>567</v>
      </c>
      <c r="M241" s="152"/>
      <c r="N241" s="140"/>
      <c r="O241" s="100"/>
    </row>
    <row r="242" spans="1:18" s="17" customFormat="1" x14ac:dyDescent="0.2">
      <c r="A242" s="90"/>
      <c r="B242"/>
      <c r="C242" s="248" t="s">
        <v>330</v>
      </c>
      <c r="D242" s="249"/>
      <c r="E242" s="250" t="s">
        <v>162</v>
      </c>
      <c r="F242" s="251"/>
      <c r="G242" s="252"/>
      <c r="H242" s="252"/>
      <c r="I242" s="252"/>
      <c r="J242" s="252">
        <f t="shared" si="50"/>
        <v>0</v>
      </c>
      <c r="K242" s="178"/>
      <c r="L242" s="164"/>
      <c r="M242" s="153"/>
      <c r="N242" s="139"/>
      <c r="O242" s="100"/>
      <c r="R242" s="18"/>
    </row>
    <row r="243" spans="1:18" s="112" customFormat="1" ht="25.5" x14ac:dyDescent="0.2">
      <c r="A243" s="111"/>
      <c r="B243"/>
      <c r="C243" s="263" t="s">
        <v>375</v>
      </c>
      <c r="D243" s="264"/>
      <c r="E243" s="265" t="s">
        <v>138</v>
      </c>
      <c r="F243" s="266" t="s">
        <v>31</v>
      </c>
      <c r="G243" s="267">
        <v>1</v>
      </c>
      <c r="H243" s="268"/>
      <c r="I243" s="269">
        <f>ROUND((H243*(N($J$5+1))),2)</f>
        <v>0</v>
      </c>
      <c r="J243" s="270">
        <f t="shared" si="50"/>
        <v>0</v>
      </c>
      <c r="K243" s="178"/>
      <c r="L243" s="165"/>
      <c r="M243" s="154"/>
      <c r="N243" s="141"/>
      <c r="O243" s="100"/>
    </row>
    <row r="244" spans="1:18" s="32" customFormat="1" ht="25.5" x14ac:dyDescent="0.2">
      <c r="A244" s="93"/>
      <c r="B244"/>
      <c r="C244" s="253" t="s">
        <v>376</v>
      </c>
      <c r="D244" s="243">
        <v>92267</v>
      </c>
      <c r="E244" s="272" t="s">
        <v>302</v>
      </c>
      <c r="F244" s="235" t="s">
        <v>15</v>
      </c>
      <c r="G244" s="236">
        <v>8.5082468462342415</v>
      </c>
      <c r="H244" s="237">
        <f t="shared" ref="H244:H251" si="53">L244-L244*J$7</f>
        <v>55.93</v>
      </c>
      <c r="I244" s="236">
        <f>ROUND(H244*(N($J$5+1)),2)</f>
        <v>69.48</v>
      </c>
      <c r="J244" s="241">
        <f t="shared" si="50"/>
        <v>591.15</v>
      </c>
      <c r="K244" s="151"/>
      <c r="L244" s="162" t="s">
        <v>131</v>
      </c>
      <c r="M244" s="152"/>
      <c r="N244" s="140"/>
      <c r="O244" s="100"/>
    </row>
    <row r="245" spans="1:18" s="32" customFormat="1" ht="38.25" x14ac:dyDescent="0.2">
      <c r="A245" s="93"/>
      <c r="B245"/>
      <c r="C245" s="253" t="s">
        <v>377</v>
      </c>
      <c r="D245" s="243">
        <v>92921</v>
      </c>
      <c r="E245" s="272" t="s">
        <v>74</v>
      </c>
      <c r="F245" s="235" t="s">
        <v>29</v>
      </c>
      <c r="G245" s="236">
        <v>51.029759688944964</v>
      </c>
      <c r="H245" s="237">
        <f t="shared" si="53"/>
        <v>9.7200000000000006</v>
      </c>
      <c r="I245" s="236">
        <f>ROUND(H245*(N($J$5+1)),2)</f>
        <v>12.07</v>
      </c>
      <c r="J245" s="241">
        <f t="shared" si="50"/>
        <v>615.92999999999995</v>
      </c>
      <c r="K245" s="151"/>
      <c r="L245" s="162" t="s">
        <v>125</v>
      </c>
      <c r="M245" s="152"/>
      <c r="N245" s="140"/>
      <c r="O245" s="100"/>
    </row>
    <row r="246" spans="1:18" s="32" customFormat="1" ht="27.75" customHeight="1" x14ac:dyDescent="0.2">
      <c r="A246" s="93"/>
      <c r="B246"/>
      <c r="C246" s="253" t="s">
        <v>378</v>
      </c>
      <c r="D246" s="243">
        <v>94963</v>
      </c>
      <c r="E246" s="272" t="s">
        <v>75</v>
      </c>
      <c r="F246" s="235" t="s">
        <v>25</v>
      </c>
      <c r="G246" s="236">
        <v>0.6803967958525996</v>
      </c>
      <c r="H246" s="237">
        <f t="shared" si="53"/>
        <v>474.22</v>
      </c>
      <c r="I246" s="236">
        <f>ROUND(H246*(N($J$5+1)),2)</f>
        <v>589.08000000000004</v>
      </c>
      <c r="J246" s="241">
        <f t="shared" si="50"/>
        <v>400.81</v>
      </c>
      <c r="K246" s="151"/>
      <c r="L246" s="162" t="s">
        <v>565</v>
      </c>
      <c r="M246" s="152"/>
      <c r="N246" s="140"/>
      <c r="O246" s="100"/>
    </row>
    <row r="247" spans="1:18" s="32" customFormat="1" ht="38.25" x14ac:dyDescent="0.2">
      <c r="A247" s="93"/>
      <c r="B247"/>
      <c r="C247" s="253" t="s">
        <v>379</v>
      </c>
      <c r="D247" s="243">
        <v>103316</v>
      </c>
      <c r="E247" s="272" t="s">
        <v>79</v>
      </c>
      <c r="F247" s="235" t="s">
        <v>15</v>
      </c>
      <c r="G247" s="236">
        <v>4.4682000000000004</v>
      </c>
      <c r="H247" s="237">
        <f t="shared" si="53"/>
        <v>77.86</v>
      </c>
      <c r="I247" s="236">
        <f>ROUND(H247*(N($J$5+1)),2)</f>
        <v>96.72</v>
      </c>
      <c r="J247" s="241">
        <f t="shared" si="50"/>
        <v>432.16</v>
      </c>
      <c r="K247" s="151"/>
      <c r="L247" s="162" t="s">
        <v>566</v>
      </c>
      <c r="M247" s="152"/>
      <c r="N247" s="140"/>
      <c r="O247" s="100"/>
    </row>
    <row r="248" spans="1:18" s="32" customFormat="1" ht="38.25" x14ac:dyDescent="0.2">
      <c r="A248" s="93"/>
      <c r="B248"/>
      <c r="C248" s="253" t="s">
        <v>380</v>
      </c>
      <c r="D248" s="243">
        <v>87894</v>
      </c>
      <c r="E248" s="272" t="s">
        <v>33</v>
      </c>
      <c r="F248" s="235" t="s">
        <v>15</v>
      </c>
      <c r="G248" s="236">
        <v>1.62</v>
      </c>
      <c r="H248" s="237">
        <f t="shared" si="53"/>
        <v>6.97</v>
      </c>
      <c r="I248" s="236">
        <f>ROUND(H248*(N($J$5+1)),2)</f>
        <v>8.66</v>
      </c>
      <c r="J248" s="241">
        <f t="shared" si="50"/>
        <v>14.03</v>
      </c>
      <c r="K248" s="151"/>
      <c r="L248" s="162" t="s">
        <v>130</v>
      </c>
      <c r="M248" s="152"/>
      <c r="N248" s="140"/>
      <c r="O248" s="100"/>
    </row>
    <row r="249" spans="1:18" s="32" customFormat="1" ht="38.25" x14ac:dyDescent="0.2">
      <c r="A249" s="93"/>
      <c r="B249"/>
      <c r="C249" s="253" t="s">
        <v>381</v>
      </c>
      <c r="D249" s="243">
        <v>104233</v>
      </c>
      <c r="E249" s="272" t="s">
        <v>83</v>
      </c>
      <c r="F249" s="235" t="s">
        <v>15</v>
      </c>
      <c r="G249" s="236">
        <v>1.62</v>
      </c>
      <c r="H249" s="237">
        <f t="shared" si="53"/>
        <v>38.94</v>
      </c>
      <c r="I249" s="236">
        <f>ROUND(H249*(N($J$5+1)),2)</f>
        <v>48.37</v>
      </c>
      <c r="J249" s="241">
        <f t="shared" si="50"/>
        <v>78.36</v>
      </c>
      <c r="K249" s="151"/>
      <c r="L249" s="162" t="s">
        <v>128</v>
      </c>
      <c r="M249" s="152"/>
      <c r="N249" s="140"/>
      <c r="O249" s="100"/>
    </row>
    <row r="250" spans="1:18" s="32" customFormat="1" ht="15.75" customHeight="1" x14ac:dyDescent="0.2">
      <c r="A250" s="93"/>
      <c r="B250"/>
      <c r="C250" s="253" t="s">
        <v>382</v>
      </c>
      <c r="D250" s="243" t="s">
        <v>593</v>
      </c>
      <c r="E250" s="273" t="s">
        <v>552</v>
      </c>
      <c r="F250" s="235" t="s">
        <v>15</v>
      </c>
      <c r="G250" s="236">
        <v>6.093</v>
      </c>
      <c r="H250" s="237">
        <f t="shared" si="53"/>
        <v>3.6208339999999999</v>
      </c>
      <c r="I250" s="236">
        <f>ROUND(H250*(N($J$5+1)),2)</f>
        <v>4.5</v>
      </c>
      <c r="J250" s="241">
        <f t="shared" si="50"/>
        <v>27.42</v>
      </c>
      <c r="K250" s="151"/>
      <c r="L250" s="162">
        <v>3.6208339999999999</v>
      </c>
      <c r="M250" s="152"/>
      <c r="N250" s="140"/>
      <c r="O250" s="100"/>
    </row>
    <row r="251" spans="1:18" s="32" customFormat="1" ht="25.5" x14ac:dyDescent="0.2">
      <c r="A251" s="93"/>
      <c r="B251"/>
      <c r="C251" s="253" t="s">
        <v>383</v>
      </c>
      <c r="D251" s="243">
        <v>98554</v>
      </c>
      <c r="E251" s="272" t="s">
        <v>76</v>
      </c>
      <c r="F251" s="235" t="s">
        <v>15</v>
      </c>
      <c r="G251" s="236">
        <v>6.093</v>
      </c>
      <c r="H251" s="237">
        <f t="shared" si="53"/>
        <v>43.89</v>
      </c>
      <c r="I251" s="236">
        <f>ROUND(H251*(N($J$5+1)),2)</f>
        <v>54.52</v>
      </c>
      <c r="J251" s="241">
        <f>ROUND(G251*I251,2)</f>
        <v>332.19</v>
      </c>
      <c r="K251" s="151"/>
      <c r="L251" s="162" t="s">
        <v>567</v>
      </c>
      <c r="M251" s="152"/>
      <c r="N251" s="140"/>
      <c r="O251" s="100"/>
    </row>
    <row r="252" spans="1:18" s="112" customFormat="1" ht="25.5" x14ac:dyDescent="0.2">
      <c r="A252" s="111"/>
      <c r="B252"/>
      <c r="C252" s="263" t="s">
        <v>384</v>
      </c>
      <c r="D252" s="264"/>
      <c r="E252" s="265" t="s">
        <v>274</v>
      </c>
      <c r="F252" s="266" t="s">
        <v>31</v>
      </c>
      <c r="G252" s="267">
        <v>2</v>
      </c>
      <c r="H252" s="268"/>
      <c r="I252" s="269">
        <f>ROUND((H252*(N($J$5+1))),2)</f>
        <v>0</v>
      </c>
      <c r="J252" s="270">
        <f t="shared" ref="J252:J259" si="54">ROUND(G252*I252,2)</f>
        <v>0</v>
      </c>
      <c r="K252" s="178"/>
      <c r="L252" s="165"/>
      <c r="M252" s="154"/>
      <c r="N252" s="141"/>
      <c r="O252" s="100"/>
    </row>
    <row r="253" spans="1:18" s="32" customFormat="1" ht="25.5" x14ac:dyDescent="0.2">
      <c r="A253" s="93"/>
      <c r="B253"/>
      <c r="C253" s="253" t="s">
        <v>385</v>
      </c>
      <c r="D253" s="243">
        <v>92267</v>
      </c>
      <c r="E253" s="272" t="s">
        <v>302</v>
      </c>
      <c r="F253" s="235" t="s">
        <v>15</v>
      </c>
      <c r="G253" s="236">
        <v>36.477000000000004</v>
      </c>
      <c r="H253" s="237">
        <f t="shared" ref="H253:H260" si="55">L253-L253*J$7</f>
        <v>55.93</v>
      </c>
      <c r="I253" s="236">
        <f>ROUND(H253*(N($J$5+1)),2)</f>
        <v>69.48</v>
      </c>
      <c r="J253" s="241">
        <f t="shared" si="54"/>
        <v>2534.42</v>
      </c>
      <c r="K253" s="151"/>
      <c r="L253" s="162" t="s">
        <v>131</v>
      </c>
      <c r="M253" s="152"/>
      <c r="N253" s="140"/>
      <c r="O253" s="100"/>
    </row>
    <row r="254" spans="1:18" s="32" customFormat="1" ht="38.25" x14ac:dyDescent="0.2">
      <c r="A254" s="93"/>
      <c r="B254"/>
      <c r="C254" s="253" t="s">
        <v>386</v>
      </c>
      <c r="D254" s="243">
        <v>92921</v>
      </c>
      <c r="E254" s="272" t="s">
        <v>74</v>
      </c>
      <c r="F254" s="235" t="s">
        <v>29</v>
      </c>
      <c r="G254" s="236">
        <v>140.63625000000002</v>
      </c>
      <c r="H254" s="237">
        <f t="shared" si="55"/>
        <v>9.7200000000000006</v>
      </c>
      <c r="I254" s="236">
        <f>ROUND(H254*(N($J$5+1)),2)</f>
        <v>12.07</v>
      </c>
      <c r="J254" s="241">
        <f t="shared" si="54"/>
        <v>1697.48</v>
      </c>
      <c r="K254" s="151"/>
      <c r="L254" s="162" t="s">
        <v>125</v>
      </c>
      <c r="M254" s="152"/>
      <c r="N254" s="140"/>
      <c r="O254" s="100"/>
    </row>
    <row r="255" spans="1:18" s="32" customFormat="1" ht="27.75" customHeight="1" x14ac:dyDescent="0.2">
      <c r="A255" s="93"/>
      <c r="B255"/>
      <c r="C255" s="253" t="s">
        <v>387</v>
      </c>
      <c r="D255" s="243">
        <v>94963</v>
      </c>
      <c r="E255" s="272" t="s">
        <v>75</v>
      </c>
      <c r="F255" s="235" t="s">
        <v>25</v>
      </c>
      <c r="G255" s="236">
        <v>1.8751500000000001</v>
      </c>
      <c r="H255" s="237">
        <f t="shared" si="55"/>
        <v>474.22</v>
      </c>
      <c r="I255" s="236">
        <f>ROUND(H255*(N($J$5+1)),2)</f>
        <v>589.08000000000004</v>
      </c>
      <c r="J255" s="241">
        <f t="shared" si="54"/>
        <v>1104.6099999999999</v>
      </c>
      <c r="K255" s="151"/>
      <c r="L255" s="162" t="s">
        <v>565</v>
      </c>
      <c r="M255" s="152"/>
      <c r="N255" s="140"/>
      <c r="O255" s="100"/>
    </row>
    <row r="256" spans="1:18" s="32" customFormat="1" ht="38.25" x14ac:dyDescent="0.2">
      <c r="A256" s="93"/>
      <c r="B256"/>
      <c r="C256" s="253" t="s">
        <v>388</v>
      </c>
      <c r="D256" s="243">
        <v>103316</v>
      </c>
      <c r="E256" s="272" t="s">
        <v>79</v>
      </c>
      <c r="F256" s="235" t="s">
        <v>15</v>
      </c>
      <c r="G256" s="236">
        <v>7.128000000000001</v>
      </c>
      <c r="H256" s="237">
        <f t="shared" si="55"/>
        <v>77.86</v>
      </c>
      <c r="I256" s="236">
        <f>ROUND(H256*(N($J$5+1)),2)</f>
        <v>96.72</v>
      </c>
      <c r="J256" s="241">
        <f t="shared" si="54"/>
        <v>689.42</v>
      </c>
      <c r="K256" s="151"/>
      <c r="L256" s="162" t="s">
        <v>566</v>
      </c>
      <c r="M256" s="152"/>
      <c r="N256" s="140"/>
      <c r="O256" s="100"/>
    </row>
    <row r="257" spans="1:15" s="32" customFormat="1" ht="38.25" x14ac:dyDescent="0.2">
      <c r="A257" s="93"/>
      <c r="B257"/>
      <c r="C257" s="253" t="s">
        <v>389</v>
      </c>
      <c r="D257" s="243">
        <v>87894</v>
      </c>
      <c r="E257" s="272" t="s">
        <v>33</v>
      </c>
      <c r="F257" s="235" t="s">
        <v>15</v>
      </c>
      <c r="G257" s="236">
        <v>9.7200000000000006</v>
      </c>
      <c r="H257" s="237">
        <f t="shared" si="55"/>
        <v>6.97</v>
      </c>
      <c r="I257" s="236">
        <f>ROUND(H257*(N($J$5+1)),2)</f>
        <v>8.66</v>
      </c>
      <c r="J257" s="241">
        <f t="shared" si="54"/>
        <v>84.18</v>
      </c>
      <c r="K257" s="151"/>
      <c r="L257" s="162" t="s">
        <v>130</v>
      </c>
      <c r="M257" s="152"/>
      <c r="N257" s="140"/>
      <c r="O257" s="100"/>
    </row>
    <row r="258" spans="1:15" s="32" customFormat="1" ht="38.25" x14ac:dyDescent="0.2">
      <c r="A258" s="93"/>
      <c r="B258"/>
      <c r="C258" s="253" t="s">
        <v>390</v>
      </c>
      <c r="D258" s="243">
        <v>104233</v>
      </c>
      <c r="E258" s="272" t="s">
        <v>83</v>
      </c>
      <c r="F258" s="235" t="s">
        <v>15</v>
      </c>
      <c r="G258" s="236">
        <v>9.7200000000000006</v>
      </c>
      <c r="H258" s="237">
        <f t="shared" si="55"/>
        <v>38.94</v>
      </c>
      <c r="I258" s="236">
        <f>ROUND(H258*(N($J$5+1)),2)</f>
        <v>48.37</v>
      </c>
      <c r="J258" s="241">
        <f t="shared" si="54"/>
        <v>470.16</v>
      </c>
      <c r="K258" s="151"/>
      <c r="L258" s="162" t="s">
        <v>128</v>
      </c>
      <c r="M258" s="152"/>
      <c r="N258" s="140"/>
      <c r="O258" s="100"/>
    </row>
    <row r="259" spans="1:15" s="32" customFormat="1" ht="15.75" customHeight="1" x14ac:dyDescent="0.2">
      <c r="A259" s="93"/>
      <c r="B259"/>
      <c r="C259" s="253" t="s">
        <v>391</v>
      </c>
      <c r="D259" s="243" t="s">
        <v>593</v>
      </c>
      <c r="E259" s="273" t="s">
        <v>552</v>
      </c>
      <c r="F259" s="235" t="s">
        <v>15</v>
      </c>
      <c r="G259" s="236">
        <v>9.7200000000000006</v>
      </c>
      <c r="H259" s="237">
        <f t="shared" si="55"/>
        <v>3.6208339999999999</v>
      </c>
      <c r="I259" s="236">
        <f>ROUND(H259*(N($J$5+1)),2)</f>
        <v>4.5</v>
      </c>
      <c r="J259" s="241">
        <f t="shared" si="54"/>
        <v>43.74</v>
      </c>
      <c r="K259" s="151"/>
      <c r="L259" s="162">
        <v>3.6208339999999999</v>
      </c>
      <c r="M259" s="152"/>
      <c r="N259" s="140"/>
      <c r="O259" s="100"/>
    </row>
    <row r="260" spans="1:15" s="32" customFormat="1" ht="25.5" x14ac:dyDescent="0.2">
      <c r="A260" s="93"/>
      <c r="B260"/>
      <c r="C260" s="253" t="s">
        <v>392</v>
      </c>
      <c r="D260" s="243">
        <v>98554</v>
      </c>
      <c r="E260" s="272" t="s">
        <v>76</v>
      </c>
      <c r="F260" s="235" t="s">
        <v>15</v>
      </c>
      <c r="G260" s="236">
        <v>9.7200000000000006</v>
      </c>
      <c r="H260" s="237">
        <f t="shared" si="55"/>
        <v>43.89</v>
      </c>
      <c r="I260" s="236">
        <f>ROUND(H260*(N($J$5+1)),2)</f>
        <v>54.52</v>
      </c>
      <c r="J260" s="241">
        <f>ROUND(G260*I260,2)</f>
        <v>529.92999999999995</v>
      </c>
      <c r="K260" s="151"/>
      <c r="L260" s="162" t="s">
        <v>567</v>
      </c>
      <c r="M260" s="152"/>
      <c r="N260" s="140"/>
      <c r="O260" s="100"/>
    </row>
    <row r="261" spans="1:15" s="112" customFormat="1" ht="25.5" x14ac:dyDescent="0.2">
      <c r="A261" s="111"/>
      <c r="B261"/>
      <c r="C261" s="263" t="s">
        <v>393</v>
      </c>
      <c r="D261" s="264"/>
      <c r="E261" s="265" t="s">
        <v>275</v>
      </c>
      <c r="F261" s="266" t="s">
        <v>31</v>
      </c>
      <c r="G261" s="267">
        <v>1</v>
      </c>
      <c r="H261" s="268"/>
      <c r="I261" s="269">
        <f>ROUND((H261*(N($J$5+1))),2)</f>
        <v>0</v>
      </c>
      <c r="J261" s="270">
        <f t="shared" ref="J261:J273" si="56">ROUND(G261*I261,2)</f>
        <v>0</v>
      </c>
      <c r="K261" s="178"/>
      <c r="M261" s="154"/>
      <c r="N261" s="141"/>
      <c r="O261" s="100"/>
    </row>
    <row r="262" spans="1:15" s="32" customFormat="1" ht="25.5" x14ac:dyDescent="0.2">
      <c r="A262" s="93"/>
      <c r="B262"/>
      <c r="C262" s="253" t="s">
        <v>394</v>
      </c>
      <c r="D262" s="243">
        <v>92267</v>
      </c>
      <c r="E262" s="272" t="s">
        <v>302</v>
      </c>
      <c r="F262" s="235" t="s">
        <v>15</v>
      </c>
      <c r="G262" s="236">
        <v>26.878500000000003</v>
      </c>
      <c r="H262" s="237">
        <f t="shared" ref="H262:H269" si="57">L262-L262*J$7</f>
        <v>55.93</v>
      </c>
      <c r="I262" s="236">
        <f>ROUND(H262*(N($J$5+1)),2)</f>
        <v>69.48</v>
      </c>
      <c r="J262" s="241">
        <f t="shared" si="56"/>
        <v>1867.52</v>
      </c>
      <c r="K262" s="151"/>
      <c r="L262" s="162" t="s">
        <v>131</v>
      </c>
      <c r="M262" s="152"/>
      <c r="N262" s="140"/>
      <c r="O262" s="100"/>
    </row>
    <row r="263" spans="1:15" s="32" customFormat="1" ht="38.25" x14ac:dyDescent="0.2">
      <c r="A263" s="93"/>
      <c r="B263"/>
      <c r="C263" s="253" t="s">
        <v>395</v>
      </c>
      <c r="D263" s="243">
        <v>92921</v>
      </c>
      <c r="E263" s="272" t="s">
        <v>74</v>
      </c>
      <c r="F263" s="235" t="s">
        <v>29</v>
      </c>
      <c r="G263" s="236">
        <v>86.518125000000012</v>
      </c>
      <c r="H263" s="237">
        <f t="shared" si="57"/>
        <v>9.7200000000000006</v>
      </c>
      <c r="I263" s="236">
        <f>ROUND(H263*(N($J$5+1)),2)</f>
        <v>12.07</v>
      </c>
      <c r="J263" s="241">
        <f t="shared" si="56"/>
        <v>1044.27</v>
      </c>
      <c r="K263" s="151"/>
      <c r="L263" s="162" t="s">
        <v>125</v>
      </c>
      <c r="M263" s="152"/>
      <c r="N263" s="140"/>
      <c r="O263" s="100"/>
    </row>
    <row r="264" spans="1:15" s="32" customFormat="1" ht="27.75" customHeight="1" x14ac:dyDescent="0.2">
      <c r="A264" s="93"/>
      <c r="B264"/>
      <c r="C264" s="253" t="s">
        <v>396</v>
      </c>
      <c r="D264" s="243">
        <v>94963</v>
      </c>
      <c r="E264" s="272" t="s">
        <v>75</v>
      </c>
      <c r="F264" s="235" t="s">
        <v>25</v>
      </c>
      <c r="G264" s="236">
        <v>1.153575</v>
      </c>
      <c r="H264" s="237">
        <f t="shared" si="57"/>
        <v>474.22</v>
      </c>
      <c r="I264" s="236">
        <f>ROUND(H264*(N($J$5+1)),2)</f>
        <v>589.08000000000004</v>
      </c>
      <c r="J264" s="241">
        <f t="shared" si="56"/>
        <v>679.55</v>
      </c>
      <c r="K264" s="151"/>
      <c r="L264" s="162" t="s">
        <v>565</v>
      </c>
      <c r="M264" s="152"/>
      <c r="N264" s="140"/>
      <c r="O264" s="100"/>
    </row>
    <row r="265" spans="1:15" s="32" customFormat="1" ht="38.25" x14ac:dyDescent="0.2">
      <c r="A265" s="93"/>
      <c r="B265"/>
      <c r="C265" s="253" t="s">
        <v>397</v>
      </c>
      <c r="D265" s="243">
        <v>103316</v>
      </c>
      <c r="E265" s="272" t="s">
        <v>79</v>
      </c>
      <c r="F265" s="235" t="s">
        <v>15</v>
      </c>
      <c r="G265" s="236">
        <v>3.5640000000000005</v>
      </c>
      <c r="H265" s="237">
        <f t="shared" si="57"/>
        <v>77.86</v>
      </c>
      <c r="I265" s="236">
        <f>ROUND(H265*(N($J$5+1)),2)</f>
        <v>96.72</v>
      </c>
      <c r="J265" s="241">
        <f t="shared" si="56"/>
        <v>344.71</v>
      </c>
      <c r="K265" s="151"/>
      <c r="L265" s="162" t="s">
        <v>566</v>
      </c>
      <c r="M265" s="152"/>
      <c r="N265" s="140"/>
      <c r="O265" s="100"/>
    </row>
    <row r="266" spans="1:15" s="32" customFormat="1" ht="38.25" x14ac:dyDescent="0.2">
      <c r="A266" s="93"/>
      <c r="B266"/>
      <c r="C266" s="253" t="s">
        <v>398</v>
      </c>
      <c r="D266" s="243">
        <v>87894</v>
      </c>
      <c r="E266" s="272" t="s">
        <v>33</v>
      </c>
      <c r="F266" s="235" t="s">
        <v>15</v>
      </c>
      <c r="G266" s="236">
        <v>4.8600000000000003</v>
      </c>
      <c r="H266" s="237">
        <f t="shared" si="57"/>
        <v>6.97</v>
      </c>
      <c r="I266" s="236">
        <f>ROUND(H266*(N($J$5+1)),2)</f>
        <v>8.66</v>
      </c>
      <c r="J266" s="241">
        <f t="shared" si="56"/>
        <v>42.09</v>
      </c>
      <c r="K266" s="151"/>
      <c r="L266" s="162" t="s">
        <v>130</v>
      </c>
      <c r="M266" s="152"/>
      <c r="N266" s="140"/>
      <c r="O266" s="100"/>
    </row>
    <row r="267" spans="1:15" s="32" customFormat="1" ht="38.25" x14ac:dyDescent="0.2">
      <c r="A267" s="93"/>
      <c r="B267"/>
      <c r="C267" s="253" t="s">
        <v>399</v>
      </c>
      <c r="D267" s="243">
        <v>104233</v>
      </c>
      <c r="E267" s="272" t="s">
        <v>83</v>
      </c>
      <c r="F267" s="235" t="s">
        <v>15</v>
      </c>
      <c r="G267" s="236">
        <v>4.8600000000000003</v>
      </c>
      <c r="H267" s="237">
        <f t="shared" si="57"/>
        <v>38.94</v>
      </c>
      <c r="I267" s="236">
        <f>ROUND(H267*(N($J$5+1)),2)</f>
        <v>48.37</v>
      </c>
      <c r="J267" s="241">
        <f t="shared" si="56"/>
        <v>235.08</v>
      </c>
      <c r="K267" s="151"/>
      <c r="L267" s="162" t="s">
        <v>128</v>
      </c>
      <c r="M267" s="152"/>
      <c r="N267" s="140"/>
      <c r="O267" s="100"/>
    </row>
    <row r="268" spans="1:15" s="32" customFormat="1" ht="15.75" customHeight="1" x14ac:dyDescent="0.2">
      <c r="A268" s="93"/>
      <c r="B268"/>
      <c r="C268" s="253" t="s">
        <v>400</v>
      </c>
      <c r="D268" s="243" t="s">
        <v>593</v>
      </c>
      <c r="E268" s="273" t="s">
        <v>552</v>
      </c>
      <c r="F268" s="235" t="s">
        <v>15</v>
      </c>
      <c r="G268" s="236">
        <v>4.8600000000000003</v>
      </c>
      <c r="H268" s="237">
        <f t="shared" si="57"/>
        <v>3.6208339999999999</v>
      </c>
      <c r="I268" s="236">
        <f>ROUND(H268*(N($J$5+1)),2)</f>
        <v>4.5</v>
      </c>
      <c r="J268" s="241">
        <f t="shared" si="56"/>
        <v>21.87</v>
      </c>
      <c r="K268" s="151"/>
      <c r="L268" s="162">
        <v>3.6208339999999999</v>
      </c>
      <c r="M268" s="152"/>
      <c r="N268" s="140"/>
      <c r="O268" s="100"/>
    </row>
    <row r="269" spans="1:15" s="32" customFormat="1" ht="25.5" x14ac:dyDescent="0.2">
      <c r="A269" s="93"/>
      <c r="B269"/>
      <c r="C269" s="253" t="s">
        <v>401</v>
      </c>
      <c r="D269" s="243">
        <v>98554</v>
      </c>
      <c r="E269" s="272" t="s">
        <v>76</v>
      </c>
      <c r="F269" s="235" t="s">
        <v>15</v>
      </c>
      <c r="G269" s="236">
        <v>4.8600000000000003</v>
      </c>
      <c r="H269" s="237">
        <f t="shared" si="57"/>
        <v>43.89</v>
      </c>
      <c r="I269" s="236">
        <f>ROUND(H269*(N($J$5+1)),2)</f>
        <v>54.52</v>
      </c>
      <c r="J269" s="241">
        <f>ROUND(G269*I269,2)</f>
        <v>264.97000000000003</v>
      </c>
      <c r="K269" s="151"/>
      <c r="L269" s="162" t="s">
        <v>567</v>
      </c>
      <c r="M269" s="152"/>
      <c r="N269" s="140"/>
      <c r="O269" s="100"/>
    </row>
    <row r="270" spans="1:15" s="112" customFormat="1" x14ac:dyDescent="0.2">
      <c r="A270" s="111"/>
      <c r="B270"/>
      <c r="C270" s="263" t="s">
        <v>402</v>
      </c>
      <c r="D270" s="264"/>
      <c r="E270" s="265" t="s">
        <v>277</v>
      </c>
      <c r="F270" s="266" t="s">
        <v>31</v>
      </c>
      <c r="G270" s="267">
        <v>1</v>
      </c>
      <c r="H270" s="268"/>
      <c r="I270" s="269">
        <f>ROUND((H270*(N($J$5+1))),2)</f>
        <v>0</v>
      </c>
      <c r="J270" s="270">
        <f t="shared" si="56"/>
        <v>0</v>
      </c>
      <c r="K270" s="178"/>
      <c r="L270" s="165"/>
      <c r="M270" s="154"/>
      <c r="N270" s="141"/>
      <c r="O270" s="100"/>
    </row>
    <row r="271" spans="1:15" s="32" customFormat="1" ht="25.5" x14ac:dyDescent="0.2">
      <c r="A271" s="93"/>
      <c r="B271"/>
      <c r="C271" s="253" t="s">
        <v>403</v>
      </c>
      <c r="D271" s="243">
        <v>92267</v>
      </c>
      <c r="E271" s="272" t="s">
        <v>302</v>
      </c>
      <c r="F271" s="235" t="s">
        <v>15</v>
      </c>
      <c r="G271" s="236">
        <v>15.120000000000001</v>
      </c>
      <c r="H271" s="237">
        <f t="shared" ref="H271:H274" si="58">L271-L271*J$7</f>
        <v>55.93</v>
      </c>
      <c r="I271" s="236">
        <f>ROUND(H271*(N($J$5+1)),2)</f>
        <v>69.48</v>
      </c>
      <c r="J271" s="241">
        <f t="shared" si="56"/>
        <v>1050.54</v>
      </c>
      <c r="K271" s="151"/>
      <c r="L271" s="162" t="s">
        <v>131</v>
      </c>
      <c r="M271" s="152"/>
      <c r="N271" s="140"/>
      <c r="O271" s="100"/>
    </row>
    <row r="272" spans="1:15" s="32" customFormat="1" ht="38.25" x14ac:dyDescent="0.2">
      <c r="A272" s="93"/>
      <c r="B272"/>
      <c r="C272" s="253" t="s">
        <v>404</v>
      </c>
      <c r="D272" s="243">
        <v>92921</v>
      </c>
      <c r="E272" s="272" t="s">
        <v>74</v>
      </c>
      <c r="F272" s="235" t="s">
        <v>29</v>
      </c>
      <c r="G272" s="236">
        <v>60.75</v>
      </c>
      <c r="H272" s="237">
        <f t="shared" si="58"/>
        <v>9.7200000000000006</v>
      </c>
      <c r="I272" s="236">
        <f>ROUND(H272*(N($J$5+1)),2)</f>
        <v>12.07</v>
      </c>
      <c r="J272" s="241">
        <f t="shared" si="56"/>
        <v>733.25</v>
      </c>
      <c r="K272" s="151"/>
      <c r="L272" s="162" t="s">
        <v>125</v>
      </c>
      <c r="M272" s="152"/>
      <c r="N272" s="140"/>
      <c r="O272" s="100"/>
    </row>
    <row r="273" spans="1:18" s="32" customFormat="1" ht="27.75" customHeight="1" x14ac:dyDescent="0.2">
      <c r="A273" s="93"/>
      <c r="B273"/>
      <c r="C273" s="253" t="s">
        <v>405</v>
      </c>
      <c r="D273" s="243">
        <v>94963</v>
      </c>
      <c r="E273" s="272" t="s">
        <v>75</v>
      </c>
      <c r="F273" s="235" t="s">
        <v>25</v>
      </c>
      <c r="G273" s="236">
        <v>0.81</v>
      </c>
      <c r="H273" s="237">
        <f t="shared" si="58"/>
        <v>474.22</v>
      </c>
      <c r="I273" s="236">
        <f>ROUND(H273*(N($J$5+1)),2)</f>
        <v>589.08000000000004</v>
      </c>
      <c r="J273" s="241">
        <f t="shared" si="56"/>
        <v>477.15</v>
      </c>
      <c r="K273" s="151"/>
      <c r="L273" s="162" t="s">
        <v>565</v>
      </c>
      <c r="M273" s="152"/>
      <c r="N273" s="140"/>
      <c r="O273" s="100"/>
    </row>
    <row r="274" spans="1:18" s="32" customFormat="1" ht="25.5" x14ac:dyDescent="0.2">
      <c r="A274" s="93"/>
      <c r="B274"/>
      <c r="C274" s="253" t="s">
        <v>406</v>
      </c>
      <c r="D274" s="243">
        <v>98554</v>
      </c>
      <c r="E274" s="272" t="s">
        <v>76</v>
      </c>
      <c r="F274" s="235" t="s">
        <v>15</v>
      </c>
      <c r="G274" s="236">
        <v>12.24</v>
      </c>
      <c r="H274" s="237">
        <f t="shared" si="58"/>
        <v>43.89</v>
      </c>
      <c r="I274" s="236">
        <f>ROUND(H274*(N($J$5+1)),2)</f>
        <v>54.52</v>
      </c>
      <c r="J274" s="241">
        <f t="shared" ref="J274:J312" si="59">ROUND(G274*I274,2)</f>
        <v>667.32</v>
      </c>
      <c r="K274" s="151"/>
      <c r="L274" s="162" t="s">
        <v>567</v>
      </c>
      <c r="M274" s="152"/>
      <c r="N274" s="140"/>
      <c r="O274" s="100"/>
    </row>
    <row r="275" spans="1:18" s="112" customFormat="1" ht="38.25" x14ac:dyDescent="0.2">
      <c r="A275" s="111"/>
      <c r="B275"/>
      <c r="C275" s="263" t="s">
        <v>407</v>
      </c>
      <c r="D275" s="264"/>
      <c r="E275" s="265" t="s">
        <v>136</v>
      </c>
      <c r="F275" s="266" t="s">
        <v>31</v>
      </c>
      <c r="G275" s="267">
        <v>2</v>
      </c>
      <c r="H275" s="268"/>
      <c r="I275" s="269">
        <f>ROUND((H275*(N($J$5+1))),2)</f>
        <v>0</v>
      </c>
      <c r="J275" s="270">
        <f t="shared" si="59"/>
        <v>0</v>
      </c>
      <c r="K275" s="178"/>
      <c r="L275" s="165"/>
      <c r="M275" s="154"/>
      <c r="N275" s="141"/>
      <c r="O275" s="100"/>
    </row>
    <row r="276" spans="1:18" s="32" customFormat="1" ht="25.5" x14ac:dyDescent="0.2">
      <c r="A276" s="93"/>
      <c r="B276"/>
      <c r="C276" s="253" t="s">
        <v>409</v>
      </c>
      <c r="D276" s="243">
        <v>92267</v>
      </c>
      <c r="E276" s="272" t="s">
        <v>302</v>
      </c>
      <c r="F276" s="235" t="s">
        <v>15</v>
      </c>
      <c r="G276" s="236">
        <v>45.918000000000006</v>
      </c>
      <c r="H276" s="237">
        <f t="shared" ref="H276:H283" si="60">L276-L276*J$7</f>
        <v>55.93</v>
      </c>
      <c r="I276" s="236">
        <f>ROUND(H276*(N($J$5+1)),2)</f>
        <v>69.48</v>
      </c>
      <c r="J276" s="241">
        <f t="shared" si="59"/>
        <v>3190.38</v>
      </c>
      <c r="K276" s="151"/>
      <c r="L276" s="162" t="s">
        <v>131</v>
      </c>
      <c r="M276" s="152"/>
      <c r="N276" s="140"/>
      <c r="O276" s="100"/>
    </row>
    <row r="277" spans="1:18" s="32" customFormat="1" ht="38.25" x14ac:dyDescent="0.2">
      <c r="A277" s="93"/>
      <c r="B277"/>
      <c r="C277" s="253" t="s">
        <v>410</v>
      </c>
      <c r="D277" s="243">
        <v>92921</v>
      </c>
      <c r="E277" s="272" t="s">
        <v>74</v>
      </c>
      <c r="F277" s="235" t="s">
        <v>29</v>
      </c>
      <c r="G277" s="236">
        <v>155.85750000000002</v>
      </c>
      <c r="H277" s="237">
        <f t="shared" si="60"/>
        <v>9.7200000000000006</v>
      </c>
      <c r="I277" s="236">
        <f>ROUND(H277*(N($J$5+1)),2)</f>
        <v>12.07</v>
      </c>
      <c r="J277" s="241">
        <f t="shared" si="59"/>
        <v>1881.2</v>
      </c>
      <c r="K277" s="151"/>
      <c r="L277" s="162" t="s">
        <v>125</v>
      </c>
      <c r="M277" s="152"/>
      <c r="N277" s="140"/>
      <c r="O277" s="100"/>
    </row>
    <row r="278" spans="1:18" s="32" customFormat="1" ht="27.75" customHeight="1" x14ac:dyDescent="0.2">
      <c r="A278" s="93"/>
      <c r="B278"/>
      <c r="C278" s="253" t="s">
        <v>411</v>
      </c>
      <c r="D278" s="243">
        <v>94963</v>
      </c>
      <c r="E278" s="272" t="s">
        <v>75</v>
      </c>
      <c r="F278" s="235" t="s">
        <v>25</v>
      </c>
      <c r="G278" s="236">
        <v>2.0781000000000001</v>
      </c>
      <c r="H278" s="237">
        <f t="shared" si="60"/>
        <v>474.22</v>
      </c>
      <c r="I278" s="236">
        <f>ROUND(H278*(N($J$5+1)),2)</f>
        <v>589.08000000000004</v>
      </c>
      <c r="J278" s="241">
        <f t="shared" si="59"/>
        <v>1224.17</v>
      </c>
      <c r="K278" s="151"/>
      <c r="L278" s="162" t="s">
        <v>565</v>
      </c>
      <c r="M278" s="152"/>
      <c r="N278" s="140"/>
      <c r="O278" s="100"/>
    </row>
    <row r="279" spans="1:18" s="32" customFormat="1" ht="38.25" x14ac:dyDescent="0.2">
      <c r="A279" s="93"/>
      <c r="B279"/>
      <c r="C279" s="253" t="s">
        <v>412</v>
      </c>
      <c r="D279" s="243">
        <v>103316</v>
      </c>
      <c r="E279" s="272" t="s">
        <v>79</v>
      </c>
      <c r="F279" s="235" t="s">
        <v>15</v>
      </c>
      <c r="G279" s="236">
        <v>4.7520000000000007</v>
      </c>
      <c r="H279" s="237">
        <f t="shared" si="60"/>
        <v>77.86</v>
      </c>
      <c r="I279" s="236">
        <f>ROUND(H279*(N($J$5+1)),2)</f>
        <v>96.72</v>
      </c>
      <c r="J279" s="241">
        <f t="shared" si="59"/>
        <v>459.61</v>
      </c>
      <c r="K279" s="151"/>
      <c r="L279" s="162" t="s">
        <v>566</v>
      </c>
      <c r="M279" s="152"/>
      <c r="N279" s="140"/>
      <c r="O279" s="100"/>
    </row>
    <row r="280" spans="1:18" s="32" customFormat="1" ht="38.25" x14ac:dyDescent="0.2">
      <c r="A280" s="93"/>
      <c r="B280"/>
      <c r="C280" s="253" t="s">
        <v>413</v>
      </c>
      <c r="D280" s="243">
        <v>87894</v>
      </c>
      <c r="E280" s="272" t="s">
        <v>33</v>
      </c>
      <c r="F280" s="235" t="s">
        <v>15</v>
      </c>
      <c r="G280" s="236">
        <v>6.48</v>
      </c>
      <c r="H280" s="237">
        <f t="shared" si="60"/>
        <v>6.97</v>
      </c>
      <c r="I280" s="236">
        <f>ROUND(H280*(N($J$5+1)),2)</f>
        <v>8.66</v>
      </c>
      <c r="J280" s="241">
        <f t="shared" si="59"/>
        <v>56.12</v>
      </c>
      <c r="K280" s="151"/>
      <c r="L280" s="162" t="s">
        <v>130</v>
      </c>
      <c r="M280" s="152"/>
      <c r="N280" s="140"/>
      <c r="O280" s="100"/>
    </row>
    <row r="281" spans="1:18" s="32" customFormat="1" ht="38.25" x14ac:dyDescent="0.2">
      <c r="A281" s="93"/>
      <c r="B281"/>
      <c r="C281" s="253" t="s">
        <v>414</v>
      </c>
      <c r="D281" s="243">
        <v>104233</v>
      </c>
      <c r="E281" s="272" t="s">
        <v>83</v>
      </c>
      <c r="F281" s="235" t="s">
        <v>15</v>
      </c>
      <c r="G281" s="236">
        <v>6.48</v>
      </c>
      <c r="H281" s="237">
        <f t="shared" si="60"/>
        <v>38.94</v>
      </c>
      <c r="I281" s="236">
        <f>ROUND(H281*(N($J$5+1)),2)</f>
        <v>48.37</v>
      </c>
      <c r="J281" s="241">
        <f t="shared" si="59"/>
        <v>313.44</v>
      </c>
      <c r="K281" s="151"/>
      <c r="L281" s="162" t="s">
        <v>128</v>
      </c>
      <c r="M281" s="152"/>
      <c r="N281" s="140"/>
      <c r="O281" s="100"/>
    </row>
    <row r="282" spans="1:18" s="32" customFormat="1" ht="15.75" customHeight="1" x14ac:dyDescent="0.2">
      <c r="A282" s="93"/>
      <c r="B282"/>
      <c r="C282" s="253" t="s">
        <v>415</v>
      </c>
      <c r="D282" s="243" t="s">
        <v>593</v>
      </c>
      <c r="E282" s="273" t="s">
        <v>552</v>
      </c>
      <c r="F282" s="235" t="s">
        <v>15</v>
      </c>
      <c r="G282" s="236">
        <v>6.48</v>
      </c>
      <c r="H282" s="237">
        <f t="shared" si="60"/>
        <v>3.6208339999999999</v>
      </c>
      <c r="I282" s="236">
        <f>ROUND(H282*(N($J$5+1)),2)</f>
        <v>4.5</v>
      </c>
      <c r="J282" s="241">
        <f t="shared" si="59"/>
        <v>29.16</v>
      </c>
      <c r="K282" s="151"/>
      <c r="L282" s="162">
        <v>3.6208339999999999</v>
      </c>
      <c r="M282" s="152"/>
      <c r="N282" s="140"/>
      <c r="O282" s="100"/>
      <c r="R282" s="113"/>
    </row>
    <row r="283" spans="1:18" s="32" customFormat="1" ht="25.5" x14ac:dyDescent="0.2">
      <c r="A283" s="93"/>
      <c r="B283"/>
      <c r="C283" s="253" t="s">
        <v>416</v>
      </c>
      <c r="D283" s="243">
        <v>98554</v>
      </c>
      <c r="E283" s="272" t="s">
        <v>76</v>
      </c>
      <c r="F283" s="235" t="s">
        <v>15</v>
      </c>
      <c r="G283" s="236">
        <v>6.48</v>
      </c>
      <c r="H283" s="237">
        <f t="shared" si="60"/>
        <v>43.89</v>
      </c>
      <c r="I283" s="236">
        <f>ROUND(H283*(N($J$5+1)),2)</f>
        <v>54.52</v>
      </c>
      <c r="J283" s="241">
        <f>ROUND(G283*I283,2)</f>
        <v>353.29</v>
      </c>
      <c r="K283" s="151"/>
      <c r="L283" s="162" t="s">
        <v>567</v>
      </c>
      <c r="M283" s="152"/>
      <c r="N283" s="140"/>
      <c r="O283" s="100"/>
    </row>
    <row r="284" spans="1:18" s="17" customFormat="1" x14ac:dyDescent="0.2">
      <c r="A284" s="90"/>
      <c r="B284"/>
      <c r="C284" s="248" t="s">
        <v>331</v>
      </c>
      <c r="D284" s="249"/>
      <c r="E284" s="250" t="s">
        <v>163</v>
      </c>
      <c r="F284" s="251"/>
      <c r="G284" s="252"/>
      <c r="H284" s="252"/>
      <c r="I284" s="252"/>
      <c r="J284" s="252">
        <f t="shared" si="59"/>
        <v>0</v>
      </c>
      <c r="K284" s="178"/>
      <c r="L284" s="164"/>
      <c r="M284" s="153"/>
      <c r="N284" s="139"/>
      <c r="O284" s="100"/>
      <c r="R284" s="18"/>
    </row>
    <row r="285" spans="1:18" s="112" customFormat="1" ht="25.5" x14ac:dyDescent="0.2">
      <c r="A285" s="111"/>
      <c r="B285"/>
      <c r="C285" s="263" t="s">
        <v>417</v>
      </c>
      <c r="D285" s="264"/>
      <c r="E285" s="265" t="s">
        <v>274</v>
      </c>
      <c r="F285" s="266" t="s">
        <v>31</v>
      </c>
      <c r="G285" s="274">
        <v>3</v>
      </c>
      <c r="H285" s="268"/>
      <c r="I285" s="269">
        <f>ROUND((H285*(N($J$5+1))),2)</f>
        <v>0</v>
      </c>
      <c r="J285" s="270">
        <f t="shared" si="59"/>
        <v>0</v>
      </c>
      <c r="K285" s="178"/>
      <c r="L285" s="165"/>
      <c r="M285" s="154"/>
      <c r="N285" s="141"/>
      <c r="O285" s="100"/>
    </row>
    <row r="286" spans="1:18" s="32" customFormat="1" ht="25.5" x14ac:dyDescent="0.2">
      <c r="A286" s="93"/>
      <c r="B286"/>
      <c r="C286" s="253" t="s">
        <v>418</v>
      </c>
      <c r="D286" s="243">
        <v>92267</v>
      </c>
      <c r="E286" s="272" t="s">
        <v>302</v>
      </c>
      <c r="F286" s="235" t="s">
        <v>15</v>
      </c>
      <c r="G286" s="236">
        <v>54.715500000000006</v>
      </c>
      <c r="H286" s="237">
        <f t="shared" ref="H286:H293" si="61">L286-L286*J$7</f>
        <v>55.93</v>
      </c>
      <c r="I286" s="236">
        <f>ROUND(H286*(N($J$5+1)),2)</f>
        <v>69.48</v>
      </c>
      <c r="J286" s="241">
        <f t="shared" ref="J286:J293" si="62">ROUND(G286*I286,2)</f>
        <v>3801.63</v>
      </c>
      <c r="K286" s="151"/>
      <c r="L286" s="162" t="s">
        <v>131</v>
      </c>
      <c r="M286" s="152"/>
      <c r="N286" s="140"/>
      <c r="O286" s="100"/>
    </row>
    <row r="287" spans="1:18" s="32" customFormat="1" ht="38.25" x14ac:dyDescent="0.2">
      <c r="A287" s="93"/>
      <c r="B287"/>
      <c r="C287" s="253" t="s">
        <v>419</v>
      </c>
      <c r="D287" s="243">
        <v>92921</v>
      </c>
      <c r="E287" s="272" t="s">
        <v>74</v>
      </c>
      <c r="F287" s="235" t="s">
        <v>29</v>
      </c>
      <c r="G287" s="236">
        <v>210.95437500000003</v>
      </c>
      <c r="H287" s="237">
        <f t="shared" si="61"/>
        <v>9.7200000000000006</v>
      </c>
      <c r="I287" s="236">
        <f>ROUND(H287*(N($J$5+1)),2)</f>
        <v>12.07</v>
      </c>
      <c r="J287" s="241">
        <f t="shared" si="62"/>
        <v>2546.2199999999998</v>
      </c>
      <c r="K287" s="151"/>
      <c r="L287" s="162" t="s">
        <v>125</v>
      </c>
      <c r="M287" s="152"/>
      <c r="N287" s="140"/>
      <c r="O287" s="100"/>
    </row>
    <row r="288" spans="1:18" s="32" customFormat="1" ht="27.75" customHeight="1" x14ac:dyDescent="0.2">
      <c r="A288" s="93"/>
      <c r="B288"/>
      <c r="C288" s="253" t="s">
        <v>420</v>
      </c>
      <c r="D288" s="243">
        <v>94963</v>
      </c>
      <c r="E288" s="272" t="s">
        <v>75</v>
      </c>
      <c r="F288" s="235" t="s">
        <v>25</v>
      </c>
      <c r="G288" s="236">
        <v>2.8127250000000004</v>
      </c>
      <c r="H288" s="237">
        <f t="shared" si="61"/>
        <v>474.22</v>
      </c>
      <c r="I288" s="236">
        <f>ROUND(H288*(N($J$5+1)),2)</f>
        <v>589.08000000000004</v>
      </c>
      <c r="J288" s="241">
        <f t="shared" si="62"/>
        <v>1656.92</v>
      </c>
      <c r="K288" s="151"/>
      <c r="L288" s="162" t="s">
        <v>565</v>
      </c>
      <c r="M288" s="152"/>
      <c r="N288" s="140"/>
      <c r="O288" s="100"/>
    </row>
    <row r="289" spans="1:15" s="32" customFormat="1" ht="38.25" x14ac:dyDescent="0.2">
      <c r="A289" s="93"/>
      <c r="B289"/>
      <c r="C289" s="253" t="s">
        <v>421</v>
      </c>
      <c r="D289" s="243">
        <v>103316</v>
      </c>
      <c r="E289" s="272" t="s">
        <v>79</v>
      </c>
      <c r="F289" s="235" t="s">
        <v>15</v>
      </c>
      <c r="G289" s="236">
        <v>10.692000000000002</v>
      </c>
      <c r="H289" s="237">
        <f t="shared" si="61"/>
        <v>77.86</v>
      </c>
      <c r="I289" s="236">
        <f>ROUND(H289*(N($J$5+1)),2)</f>
        <v>96.72</v>
      </c>
      <c r="J289" s="241">
        <f t="shared" si="62"/>
        <v>1034.1300000000001</v>
      </c>
      <c r="K289" s="151"/>
      <c r="L289" s="162" t="s">
        <v>566</v>
      </c>
      <c r="M289" s="152"/>
      <c r="N289" s="140"/>
      <c r="O289" s="100"/>
    </row>
    <row r="290" spans="1:15" s="32" customFormat="1" ht="25.5" x14ac:dyDescent="0.2">
      <c r="A290" s="93"/>
      <c r="B290"/>
      <c r="C290" s="253" t="s">
        <v>422</v>
      </c>
      <c r="D290" s="243">
        <v>98554</v>
      </c>
      <c r="E290" s="272" t="s">
        <v>76</v>
      </c>
      <c r="F290" s="235" t="s">
        <v>15</v>
      </c>
      <c r="G290" s="236">
        <v>14.580000000000002</v>
      </c>
      <c r="H290" s="237">
        <f t="shared" si="61"/>
        <v>43.89</v>
      </c>
      <c r="I290" s="236">
        <f>ROUND(H290*(N($J$5+1)),2)</f>
        <v>54.52</v>
      </c>
      <c r="J290" s="241">
        <f t="shared" si="62"/>
        <v>794.9</v>
      </c>
      <c r="K290" s="151"/>
      <c r="L290" s="162" t="s">
        <v>567</v>
      </c>
      <c r="M290" s="152"/>
      <c r="N290" s="140"/>
      <c r="O290" s="100"/>
    </row>
    <row r="291" spans="1:15" s="32" customFormat="1" ht="38.25" x14ac:dyDescent="0.2">
      <c r="A291" s="93"/>
      <c r="B291"/>
      <c r="C291" s="253" t="s">
        <v>423</v>
      </c>
      <c r="D291" s="243">
        <v>87894</v>
      </c>
      <c r="E291" s="272" t="s">
        <v>33</v>
      </c>
      <c r="F291" s="235" t="s">
        <v>15</v>
      </c>
      <c r="G291" s="236">
        <v>14.580000000000002</v>
      </c>
      <c r="H291" s="237">
        <f t="shared" si="61"/>
        <v>6.97</v>
      </c>
      <c r="I291" s="236">
        <f>ROUND(H291*(N($J$5+1)),2)</f>
        <v>8.66</v>
      </c>
      <c r="J291" s="241">
        <f t="shared" si="62"/>
        <v>126.26</v>
      </c>
      <c r="K291" s="151"/>
      <c r="L291" s="162" t="s">
        <v>130</v>
      </c>
      <c r="M291" s="152"/>
      <c r="N291" s="140"/>
      <c r="O291" s="100"/>
    </row>
    <row r="292" spans="1:15" s="32" customFormat="1" ht="38.25" x14ac:dyDescent="0.2">
      <c r="A292" s="93"/>
      <c r="B292"/>
      <c r="C292" s="253" t="s">
        <v>424</v>
      </c>
      <c r="D292" s="243">
        <v>104233</v>
      </c>
      <c r="E292" s="272" t="s">
        <v>83</v>
      </c>
      <c r="F292" s="235" t="s">
        <v>15</v>
      </c>
      <c r="G292" s="236">
        <v>14.580000000000002</v>
      </c>
      <c r="H292" s="237">
        <f t="shared" si="61"/>
        <v>38.94</v>
      </c>
      <c r="I292" s="236">
        <f>ROUND(H292*(N($J$5+1)),2)</f>
        <v>48.37</v>
      </c>
      <c r="J292" s="241">
        <f t="shared" si="62"/>
        <v>705.23</v>
      </c>
      <c r="K292" s="151"/>
      <c r="L292" s="162" t="s">
        <v>128</v>
      </c>
      <c r="M292" s="152"/>
      <c r="N292" s="140"/>
      <c r="O292" s="100"/>
    </row>
    <row r="293" spans="1:15" s="32" customFormat="1" ht="15.75" customHeight="1" x14ac:dyDescent="0.2">
      <c r="A293" s="93"/>
      <c r="B293"/>
      <c r="C293" s="253" t="s">
        <v>425</v>
      </c>
      <c r="D293" s="243" t="s">
        <v>593</v>
      </c>
      <c r="E293" s="273" t="s">
        <v>552</v>
      </c>
      <c r="F293" s="235" t="s">
        <v>15</v>
      </c>
      <c r="G293" s="236">
        <v>14.580000000000002</v>
      </c>
      <c r="H293" s="237">
        <f t="shared" si="61"/>
        <v>3.6208339999999999</v>
      </c>
      <c r="I293" s="236">
        <f>ROUND(H293*(N($J$5+1)),2)</f>
        <v>4.5</v>
      </c>
      <c r="J293" s="241">
        <f t="shared" si="62"/>
        <v>65.61</v>
      </c>
      <c r="K293" s="151"/>
      <c r="L293" s="162">
        <v>3.6208339999999999</v>
      </c>
      <c r="M293" s="152"/>
      <c r="N293" s="140"/>
      <c r="O293" s="100"/>
    </row>
    <row r="294" spans="1:15" s="112" customFormat="1" ht="25.5" x14ac:dyDescent="0.2">
      <c r="A294" s="111"/>
      <c r="B294"/>
      <c r="C294" s="263" t="s">
        <v>426</v>
      </c>
      <c r="D294" s="264"/>
      <c r="E294" s="265" t="s">
        <v>275</v>
      </c>
      <c r="F294" s="266" t="s">
        <v>31</v>
      </c>
      <c r="G294" s="275">
        <v>1</v>
      </c>
      <c r="H294" s="276"/>
      <c r="I294" s="269">
        <f>ROUND((H294*(N($J$5+1))),2)</f>
        <v>0</v>
      </c>
      <c r="J294" s="270">
        <f t="shared" si="59"/>
        <v>0</v>
      </c>
      <c r="K294" s="178"/>
      <c r="L294" s="166"/>
      <c r="M294" s="154"/>
      <c r="N294" s="141"/>
      <c r="O294" s="100"/>
    </row>
    <row r="295" spans="1:15" s="32" customFormat="1" ht="25.5" x14ac:dyDescent="0.2">
      <c r="A295" s="93"/>
      <c r="B295"/>
      <c r="C295" s="253" t="s">
        <v>427</v>
      </c>
      <c r="D295" s="243">
        <v>92267</v>
      </c>
      <c r="E295" s="272" t="s">
        <v>302</v>
      </c>
      <c r="F295" s="235" t="s">
        <v>15</v>
      </c>
      <c r="G295" s="236">
        <v>26.878500000000003</v>
      </c>
      <c r="H295" s="237">
        <f t="shared" ref="H295:H302" si="63">L295-L295*J$7</f>
        <v>55.93</v>
      </c>
      <c r="I295" s="236">
        <f>ROUND(H295*(N($J$5+1)),2)</f>
        <v>69.48</v>
      </c>
      <c r="J295" s="241">
        <f t="shared" ref="J295:J302" si="64">ROUND(G295*I295,2)</f>
        <v>1867.52</v>
      </c>
      <c r="K295" s="151"/>
      <c r="L295" s="162" t="s">
        <v>131</v>
      </c>
      <c r="M295" s="152"/>
      <c r="N295" s="140"/>
      <c r="O295" s="100"/>
    </row>
    <row r="296" spans="1:15" s="32" customFormat="1" ht="38.25" x14ac:dyDescent="0.2">
      <c r="A296" s="93"/>
      <c r="B296"/>
      <c r="C296" s="253" t="s">
        <v>428</v>
      </c>
      <c r="D296" s="243">
        <v>92921</v>
      </c>
      <c r="E296" s="272" t="s">
        <v>74</v>
      </c>
      <c r="F296" s="235" t="s">
        <v>29</v>
      </c>
      <c r="G296" s="236">
        <v>86.518125000000012</v>
      </c>
      <c r="H296" s="237">
        <f t="shared" si="63"/>
        <v>9.7200000000000006</v>
      </c>
      <c r="I296" s="236">
        <f>ROUND(H296*(N($J$5+1)),2)</f>
        <v>12.07</v>
      </c>
      <c r="J296" s="241">
        <f t="shared" si="64"/>
        <v>1044.27</v>
      </c>
      <c r="K296" s="151"/>
      <c r="L296" s="162" t="s">
        <v>125</v>
      </c>
      <c r="M296" s="152"/>
      <c r="N296" s="140"/>
      <c r="O296" s="100"/>
    </row>
    <row r="297" spans="1:15" s="32" customFormat="1" ht="27.75" customHeight="1" x14ac:dyDescent="0.2">
      <c r="A297" s="93"/>
      <c r="B297"/>
      <c r="C297" s="253" t="s">
        <v>429</v>
      </c>
      <c r="D297" s="243">
        <v>94963</v>
      </c>
      <c r="E297" s="272" t="s">
        <v>75</v>
      </c>
      <c r="F297" s="235" t="s">
        <v>25</v>
      </c>
      <c r="G297" s="236">
        <v>1.153575</v>
      </c>
      <c r="H297" s="237">
        <f t="shared" si="63"/>
        <v>474.22</v>
      </c>
      <c r="I297" s="236">
        <f>ROUND(H297*(N($J$5+1)),2)</f>
        <v>589.08000000000004</v>
      </c>
      <c r="J297" s="241">
        <f t="shared" si="64"/>
        <v>679.55</v>
      </c>
      <c r="K297" s="151"/>
      <c r="L297" s="162" t="s">
        <v>565</v>
      </c>
      <c r="M297" s="152"/>
      <c r="N297" s="140"/>
      <c r="O297" s="100"/>
    </row>
    <row r="298" spans="1:15" s="32" customFormat="1" ht="38.25" x14ac:dyDescent="0.2">
      <c r="A298" s="93"/>
      <c r="B298"/>
      <c r="C298" s="253" t="s">
        <v>430</v>
      </c>
      <c r="D298" s="243">
        <v>103316</v>
      </c>
      <c r="E298" s="272" t="s">
        <v>79</v>
      </c>
      <c r="F298" s="235" t="s">
        <v>15</v>
      </c>
      <c r="G298" s="236">
        <v>3.5640000000000005</v>
      </c>
      <c r="H298" s="237">
        <f t="shared" si="63"/>
        <v>77.86</v>
      </c>
      <c r="I298" s="236">
        <f>ROUND(H298*(N($J$5+1)),2)</f>
        <v>96.72</v>
      </c>
      <c r="J298" s="241">
        <f t="shared" si="64"/>
        <v>344.71</v>
      </c>
      <c r="K298" s="151"/>
      <c r="L298" s="162" t="s">
        <v>566</v>
      </c>
      <c r="M298" s="152"/>
      <c r="N298" s="140"/>
      <c r="O298" s="100"/>
    </row>
    <row r="299" spans="1:15" s="32" customFormat="1" ht="38.25" x14ac:dyDescent="0.2">
      <c r="A299" s="93"/>
      <c r="B299"/>
      <c r="C299" s="253" t="s">
        <v>431</v>
      </c>
      <c r="D299" s="243">
        <v>87894</v>
      </c>
      <c r="E299" s="272" t="s">
        <v>33</v>
      </c>
      <c r="F299" s="235" t="s">
        <v>15</v>
      </c>
      <c r="G299" s="236">
        <v>4.8600000000000003</v>
      </c>
      <c r="H299" s="237">
        <f t="shared" si="63"/>
        <v>6.97</v>
      </c>
      <c r="I299" s="236">
        <f>ROUND(H299*(N($J$5+1)),2)</f>
        <v>8.66</v>
      </c>
      <c r="J299" s="241">
        <f t="shared" si="64"/>
        <v>42.09</v>
      </c>
      <c r="K299" s="151"/>
      <c r="L299" s="162" t="s">
        <v>130</v>
      </c>
      <c r="M299" s="152"/>
      <c r="N299" s="140"/>
      <c r="O299" s="100"/>
    </row>
    <row r="300" spans="1:15" s="32" customFormat="1" ht="38.25" x14ac:dyDescent="0.2">
      <c r="A300" s="93"/>
      <c r="B300"/>
      <c r="C300" s="253" t="s">
        <v>432</v>
      </c>
      <c r="D300" s="243">
        <v>104233</v>
      </c>
      <c r="E300" s="272" t="s">
        <v>83</v>
      </c>
      <c r="F300" s="235" t="s">
        <v>15</v>
      </c>
      <c r="G300" s="236">
        <v>4.8600000000000003</v>
      </c>
      <c r="H300" s="237">
        <f t="shared" si="63"/>
        <v>38.94</v>
      </c>
      <c r="I300" s="236">
        <f>ROUND(H300*(N($J$5+1)),2)</f>
        <v>48.37</v>
      </c>
      <c r="J300" s="241">
        <f t="shared" si="64"/>
        <v>235.08</v>
      </c>
      <c r="K300" s="151"/>
      <c r="L300" s="162" t="s">
        <v>128</v>
      </c>
      <c r="M300" s="152"/>
      <c r="N300" s="140"/>
      <c r="O300" s="100"/>
    </row>
    <row r="301" spans="1:15" s="32" customFormat="1" ht="15.75" customHeight="1" x14ac:dyDescent="0.2">
      <c r="A301" s="93"/>
      <c r="B301"/>
      <c r="C301" s="253" t="s">
        <v>433</v>
      </c>
      <c r="D301" s="243" t="s">
        <v>593</v>
      </c>
      <c r="E301" s="273" t="s">
        <v>552</v>
      </c>
      <c r="F301" s="235" t="s">
        <v>15</v>
      </c>
      <c r="G301" s="236">
        <v>4.8600000000000003</v>
      </c>
      <c r="H301" s="237">
        <f t="shared" si="63"/>
        <v>3.6208339999999999</v>
      </c>
      <c r="I301" s="236">
        <f>ROUND(H301*(N($J$5+1)),2)</f>
        <v>4.5</v>
      </c>
      <c r="J301" s="241">
        <f t="shared" si="64"/>
        <v>21.87</v>
      </c>
      <c r="K301" s="151"/>
      <c r="L301" s="162">
        <v>3.6208339999999999</v>
      </c>
      <c r="M301" s="152"/>
      <c r="N301" s="140"/>
      <c r="O301" s="100"/>
    </row>
    <row r="302" spans="1:15" s="32" customFormat="1" ht="25.5" x14ac:dyDescent="0.2">
      <c r="A302" s="93"/>
      <c r="B302"/>
      <c r="C302" s="253" t="s">
        <v>434</v>
      </c>
      <c r="D302" s="243">
        <v>98554</v>
      </c>
      <c r="E302" s="272" t="s">
        <v>76</v>
      </c>
      <c r="F302" s="235" t="s">
        <v>15</v>
      </c>
      <c r="G302" s="236">
        <v>4.8600000000000003</v>
      </c>
      <c r="H302" s="237">
        <f t="shared" si="63"/>
        <v>43.89</v>
      </c>
      <c r="I302" s="236">
        <f>ROUND(H302*(N($J$5+1)),2)</f>
        <v>54.52</v>
      </c>
      <c r="J302" s="241">
        <f t="shared" si="64"/>
        <v>264.97000000000003</v>
      </c>
      <c r="K302" s="151"/>
      <c r="L302" s="162" t="s">
        <v>567</v>
      </c>
      <c r="M302" s="152"/>
      <c r="N302" s="140"/>
      <c r="O302" s="100"/>
    </row>
    <row r="303" spans="1:15" s="112" customFormat="1" ht="25.5" x14ac:dyDescent="0.2">
      <c r="A303" s="111"/>
      <c r="B303"/>
      <c r="C303" s="263" t="s">
        <v>435</v>
      </c>
      <c r="D303" s="264"/>
      <c r="E303" s="265" t="s">
        <v>276</v>
      </c>
      <c r="F303" s="266" t="s">
        <v>31</v>
      </c>
      <c r="G303" s="275">
        <v>1</v>
      </c>
      <c r="H303" s="276"/>
      <c r="I303" s="269">
        <f>ROUND((H303*(N($J$5+1))),2)</f>
        <v>0</v>
      </c>
      <c r="J303" s="270">
        <f t="shared" ref="J303" si="65">ROUND(G303*I303,2)</f>
        <v>0</v>
      </c>
      <c r="K303" s="178"/>
      <c r="L303" s="166"/>
      <c r="M303" s="154"/>
      <c r="N303" s="141"/>
      <c r="O303" s="100"/>
    </row>
    <row r="304" spans="1:15" s="32" customFormat="1" ht="25.5" x14ac:dyDescent="0.2">
      <c r="A304" s="93"/>
      <c r="B304"/>
      <c r="C304" s="253" t="s">
        <v>335</v>
      </c>
      <c r="D304" s="243">
        <v>92267</v>
      </c>
      <c r="E304" s="272" t="s">
        <v>302</v>
      </c>
      <c r="F304" s="235" t="s">
        <v>15</v>
      </c>
      <c r="G304" s="236">
        <v>18.238500000000002</v>
      </c>
      <c r="H304" s="237">
        <f t="shared" ref="H304:H311" si="66">L304-L304*J$7</f>
        <v>55.93</v>
      </c>
      <c r="I304" s="236">
        <f>ROUND(H304*(N($J$5+1)),2)</f>
        <v>69.48</v>
      </c>
      <c r="J304" s="241">
        <f t="shared" ref="J304:J311" si="67">ROUND(G304*I304,2)</f>
        <v>1267.21</v>
      </c>
      <c r="K304" s="151"/>
      <c r="L304" s="162" t="s">
        <v>131</v>
      </c>
      <c r="M304" s="152"/>
      <c r="N304" s="140"/>
      <c r="O304" s="100"/>
    </row>
    <row r="305" spans="1:15" s="32" customFormat="1" ht="38.25" x14ac:dyDescent="0.2">
      <c r="A305" s="93"/>
      <c r="B305"/>
      <c r="C305" s="253" t="s">
        <v>436</v>
      </c>
      <c r="D305" s="243">
        <v>92921</v>
      </c>
      <c r="E305" s="272" t="s">
        <v>74</v>
      </c>
      <c r="F305" s="235" t="s">
        <v>29</v>
      </c>
      <c r="G305" s="236">
        <v>70.318125000000009</v>
      </c>
      <c r="H305" s="237">
        <f t="shared" si="66"/>
        <v>9.7200000000000006</v>
      </c>
      <c r="I305" s="236">
        <f>ROUND(H305*(N($J$5+1)),2)</f>
        <v>12.07</v>
      </c>
      <c r="J305" s="241">
        <f t="shared" si="67"/>
        <v>848.74</v>
      </c>
      <c r="K305" s="151"/>
      <c r="L305" s="162" t="s">
        <v>125</v>
      </c>
      <c r="M305" s="152"/>
      <c r="N305" s="140"/>
      <c r="O305" s="100"/>
    </row>
    <row r="306" spans="1:15" s="32" customFormat="1" ht="27.75" customHeight="1" x14ac:dyDescent="0.2">
      <c r="A306" s="93"/>
      <c r="B306"/>
      <c r="C306" s="253" t="s">
        <v>437</v>
      </c>
      <c r="D306" s="243">
        <v>94963</v>
      </c>
      <c r="E306" s="272" t="s">
        <v>75</v>
      </c>
      <c r="F306" s="235" t="s">
        <v>25</v>
      </c>
      <c r="G306" s="236">
        <v>0.93757500000000005</v>
      </c>
      <c r="H306" s="237">
        <f t="shared" si="66"/>
        <v>474.22</v>
      </c>
      <c r="I306" s="236">
        <f>ROUND(H306*(N($J$5+1)),2)</f>
        <v>589.08000000000004</v>
      </c>
      <c r="J306" s="241">
        <f t="shared" si="67"/>
        <v>552.30999999999995</v>
      </c>
      <c r="K306" s="151"/>
      <c r="L306" s="162" t="s">
        <v>565</v>
      </c>
      <c r="M306" s="152"/>
      <c r="N306" s="140"/>
      <c r="O306" s="100"/>
    </row>
    <row r="307" spans="1:15" s="32" customFormat="1" ht="38.25" x14ac:dyDescent="0.2">
      <c r="A307" s="93"/>
      <c r="B307"/>
      <c r="C307" s="253" t="s">
        <v>438</v>
      </c>
      <c r="D307" s="243">
        <v>103316</v>
      </c>
      <c r="E307" s="272" t="s">
        <v>79</v>
      </c>
      <c r="F307" s="235" t="s">
        <v>15</v>
      </c>
      <c r="G307" s="236">
        <v>3.5640000000000005</v>
      </c>
      <c r="H307" s="237">
        <f t="shared" si="66"/>
        <v>77.86</v>
      </c>
      <c r="I307" s="236">
        <f>ROUND(H307*(N($J$5+1)),2)</f>
        <v>96.72</v>
      </c>
      <c r="J307" s="241">
        <f t="shared" si="67"/>
        <v>344.71</v>
      </c>
      <c r="K307" s="151"/>
      <c r="L307" s="162" t="s">
        <v>566</v>
      </c>
      <c r="M307" s="152"/>
      <c r="N307" s="140"/>
      <c r="O307" s="100"/>
    </row>
    <row r="308" spans="1:15" s="32" customFormat="1" ht="38.25" x14ac:dyDescent="0.2">
      <c r="A308" s="93"/>
      <c r="B308"/>
      <c r="C308" s="253" t="s">
        <v>439</v>
      </c>
      <c r="D308" s="243">
        <v>87894</v>
      </c>
      <c r="E308" s="272" t="s">
        <v>33</v>
      </c>
      <c r="F308" s="235" t="s">
        <v>15</v>
      </c>
      <c r="G308" s="236">
        <v>4.8600000000000003</v>
      </c>
      <c r="H308" s="237">
        <f t="shared" si="66"/>
        <v>6.97</v>
      </c>
      <c r="I308" s="236">
        <f>ROUND(H308*(N($J$5+1)),2)</f>
        <v>8.66</v>
      </c>
      <c r="J308" s="241">
        <f t="shared" si="67"/>
        <v>42.09</v>
      </c>
      <c r="K308" s="151"/>
      <c r="L308" s="162" t="s">
        <v>130</v>
      </c>
      <c r="M308" s="152"/>
      <c r="N308" s="140"/>
      <c r="O308" s="100"/>
    </row>
    <row r="309" spans="1:15" s="32" customFormat="1" ht="38.25" x14ac:dyDescent="0.2">
      <c r="A309" s="93"/>
      <c r="B309"/>
      <c r="C309" s="253" t="s">
        <v>440</v>
      </c>
      <c r="D309" s="243">
        <v>104233</v>
      </c>
      <c r="E309" s="272" t="s">
        <v>83</v>
      </c>
      <c r="F309" s="235" t="s">
        <v>15</v>
      </c>
      <c r="G309" s="236">
        <v>4.8600000000000003</v>
      </c>
      <c r="H309" s="237">
        <f t="shared" si="66"/>
        <v>38.94</v>
      </c>
      <c r="I309" s="236">
        <f>ROUND(H309*(N($J$5+1)),2)</f>
        <v>48.37</v>
      </c>
      <c r="J309" s="241">
        <f t="shared" si="67"/>
        <v>235.08</v>
      </c>
      <c r="K309" s="151"/>
      <c r="L309" s="162" t="s">
        <v>128</v>
      </c>
      <c r="M309" s="152"/>
      <c r="N309" s="140"/>
      <c r="O309" s="100"/>
    </row>
    <row r="310" spans="1:15" s="32" customFormat="1" ht="15.75" customHeight="1" x14ac:dyDescent="0.2">
      <c r="A310" s="93"/>
      <c r="B310"/>
      <c r="C310" s="253" t="s">
        <v>441</v>
      </c>
      <c r="D310" s="243" t="s">
        <v>593</v>
      </c>
      <c r="E310" s="273" t="s">
        <v>552</v>
      </c>
      <c r="F310" s="235" t="s">
        <v>15</v>
      </c>
      <c r="G310" s="236">
        <v>4.8600000000000003</v>
      </c>
      <c r="H310" s="237">
        <f t="shared" si="66"/>
        <v>3.6208339999999999</v>
      </c>
      <c r="I310" s="236">
        <f>ROUND(H310*(N($J$5+1)),2)</f>
        <v>4.5</v>
      </c>
      <c r="J310" s="241">
        <f t="shared" si="67"/>
        <v>21.87</v>
      </c>
      <c r="K310" s="151"/>
      <c r="L310" s="162">
        <v>3.6208339999999999</v>
      </c>
      <c r="M310" s="152"/>
      <c r="N310" s="140"/>
      <c r="O310" s="100"/>
    </row>
    <row r="311" spans="1:15" s="32" customFormat="1" ht="25.5" x14ac:dyDescent="0.2">
      <c r="A311" s="93"/>
      <c r="B311"/>
      <c r="C311" s="253" t="s">
        <v>442</v>
      </c>
      <c r="D311" s="243">
        <v>98554</v>
      </c>
      <c r="E311" s="272" t="s">
        <v>76</v>
      </c>
      <c r="F311" s="235" t="s">
        <v>15</v>
      </c>
      <c r="G311" s="236">
        <v>4.8600000000000003</v>
      </c>
      <c r="H311" s="237">
        <f t="shared" si="66"/>
        <v>43.89</v>
      </c>
      <c r="I311" s="236">
        <f>ROUND(H311*(N($J$5+1)),2)</f>
        <v>54.52</v>
      </c>
      <c r="J311" s="241">
        <f t="shared" si="67"/>
        <v>264.97000000000003</v>
      </c>
      <c r="K311" s="151"/>
      <c r="L311" s="162" t="s">
        <v>567</v>
      </c>
      <c r="M311" s="152"/>
      <c r="N311" s="140"/>
      <c r="O311" s="100"/>
    </row>
    <row r="312" spans="1:15" s="112" customFormat="1" x14ac:dyDescent="0.2">
      <c r="A312" s="111"/>
      <c r="B312"/>
      <c r="C312" s="263" t="s">
        <v>408</v>
      </c>
      <c r="D312" s="264"/>
      <c r="E312" s="265" t="s">
        <v>277</v>
      </c>
      <c r="F312" s="266" t="s">
        <v>31</v>
      </c>
      <c r="G312" s="275">
        <v>1</v>
      </c>
      <c r="H312" s="276"/>
      <c r="I312" s="269">
        <f>ROUND((H312*(N($J$5+1))),2)</f>
        <v>0</v>
      </c>
      <c r="J312" s="270">
        <f t="shared" si="59"/>
        <v>0</v>
      </c>
      <c r="K312" s="178"/>
      <c r="L312" s="166"/>
      <c r="M312" s="154"/>
      <c r="N312" s="141"/>
      <c r="O312" s="100"/>
    </row>
    <row r="313" spans="1:15" s="32" customFormat="1" ht="25.5" x14ac:dyDescent="0.2">
      <c r="A313" s="93"/>
      <c r="B313"/>
      <c r="C313" s="253" t="s">
        <v>443</v>
      </c>
      <c r="D313" s="243">
        <v>92267</v>
      </c>
      <c r="E313" s="272" t="s">
        <v>302</v>
      </c>
      <c r="F313" s="235" t="s">
        <v>15</v>
      </c>
      <c r="G313" s="236">
        <v>15.120000000000001</v>
      </c>
      <c r="H313" s="237">
        <f t="shared" ref="H313:H316" si="68">L313-L313*J$7</f>
        <v>55.93</v>
      </c>
      <c r="I313" s="236">
        <f>ROUND(H313*(N($J$5+1)),2)</f>
        <v>69.48</v>
      </c>
      <c r="J313" s="241">
        <f>ROUND(G313*I313,2)</f>
        <v>1050.54</v>
      </c>
      <c r="K313" s="151"/>
      <c r="L313" s="162" t="s">
        <v>131</v>
      </c>
      <c r="M313" s="152"/>
      <c r="N313" s="140"/>
      <c r="O313" s="100"/>
    </row>
    <row r="314" spans="1:15" s="32" customFormat="1" ht="38.25" x14ac:dyDescent="0.2">
      <c r="A314" s="93"/>
      <c r="B314"/>
      <c r="C314" s="253" t="s">
        <v>445</v>
      </c>
      <c r="D314" s="243">
        <v>92921</v>
      </c>
      <c r="E314" s="272" t="s">
        <v>74</v>
      </c>
      <c r="F314" s="235" t="s">
        <v>29</v>
      </c>
      <c r="G314" s="236">
        <v>60.75</v>
      </c>
      <c r="H314" s="237">
        <f t="shared" si="68"/>
        <v>9.7200000000000006</v>
      </c>
      <c r="I314" s="236">
        <f>ROUND(H314*(N($J$5+1)),2)</f>
        <v>12.07</v>
      </c>
      <c r="J314" s="241">
        <f>ROUND(G314*I314,2)</f>
        <v>733.25</v>
      </c>
      <c r="K314" s="151"/>
      <c r="L314" s="162" t="s">
        <v>125</v>
      </c>
      <c r="M314" s="152"/>
      <c r="N314" s="140"/>
      <c r="O314" s="100"/>
    </row>
    <row r="315" spans="1:15" s="32" customFormat="1" ht="27.75" customHeight="1" x14ac:dyDescent="0.2">
      <c r="A315" s="93"/>
      <c r="B315"/>
      <c r="C315" s="253" t="s">
        <v>444</v>
      </c>
      <c r="D315" s="243">
        <v>94963</v>
      </c>
      <c r="E315" s="272" t="s">
        <v>75</v>
      </c>
      <c r="F315" s="235" t="s">
        <v>25</v>
      </c>
      <c r="G315" s="236">
        <v>0.81</v>
      </c>
      <c r="H315" s="237">
        <f t="shared" si="68"/>
        <v>474.22</v>
      </c>
      <c r="I315" s="236">
        <f>ROUND(H315*(N($J$5+1)),2)</f>
        <v>589.08000000000004</v>
      </c>
      <c r="J315" s="241">
        <f>ROUND(G315*I315,2)</f>
        <v>477.15</v>
      </c>
      <c r="K315" s="151"/>
      <c r="L315" s="162" t="s">
        <v>565</v>
      </c>
      <c r="M315" s="152"/>
      <c r="N315" s="140"/>
      <c r="O315" s="100"/>
    </row>
    <row r="316" spans="1:15" s="32" customFormat="1" ht="25.5" x14ac:dyDescent="0.2">
      <c r="A316" s="93"/>
      <c r="B316"/>
      <c r="C316" s="253" t="s">
        <v>446</v>
      </c>
      <c r="D316" s="243">
        <v>98554</v>
      </c>
      <c r="E316" s="272" t="s">
        <v>76</v>
      </c>
      <c r="F316" s="235" t="s">
        <v>15</v>
      </c>
      <c r="G316" s="236">
        <v>12.24</v>
      </c>
      <c r="H316" s="237">
        <f t="shared" si="68"/>
        <v>43.89</v>
      </c>
      <c r="I316" s="236">
        <f>ROUND(H316*(N($J$5+1)),2)</f>
        <v>54.52</v>
      </c>
      <c r="J316" s="241">
        <f>ROUND(G316*I316,2)</f>
        <v>667.32</v>
      </c>
      <c r="K316" s="151"/>
      <c r="L316" s="162" t="s">
        <v>567</v>
      </c>
      <c r="M316" s="152"/>
      <c r="N316" s="140"/>
      <c r="O316" s="100"/>
    </row>
    <row r="317" spans="1:15" s="112" customFormat="1" ht="32.25" customHeight="1" x14ac:dyDescent="0.2">
      <c r="A317" s="111"/>
      <c r="B317"/>
      <c r="C317" s="263" t="s">
        <v>447</v>
      </c>
      <c r="D317" s="264"/>
      <c r="E317" s="265" t="s">
        <v>136</v>
      </c>
      <c r="F317" s="266" t="s">
        <v>31</v>
      </c>
      <c r="G317" s="275">
        <v>1</v>
      </c>
      <c r="H317" s="276"/>
      <c r="I317" s="269">
        <f>ROUND((H317*(N($J$5+1))),2)</f>
        <v>0</v>
      </c>
      <c r="J317" s="270">
        <f t="shared" ref="J317" si="69">ROUND(G317*I317,2)</f>
        <v>0</v>
      </c>
      <c r="K317" s="178"/>
      <c r="L317" s="166"/>
      <c r="M317" s="154"/>
      <c r="N317" s="141"/>
      <c r="O317" s="100"/>
    </row>
    <row r="318" spans="1:15" s="32" customFormat="1" ht="25.5" x14ac:dyDescent="0.2">
      <c r="A318" s="93"/>
      <c r="B318"/>
      <c r="C318" s="253" t="s">
        <v>448</v>
      </c>
      <c r="D318" s="243">
        <v>92267</v>
      </c>
      <c r="E318" s="272" t="s">
        <v>302</v>
      </c>
      <c r="F318" s="235" t="s">
        <v>15</v>
      </c>
      <c r="G318" s="236">
        <v>22.959000000000003</v>
      </c>
      <c r="H318" s="237">
        <f t="shared" ref="H318:H325" si="70">L318-L318*J$7</f>
        <v>55.93</v>
      </c>
      <c r="I318" s="236">
        <f>ROUND(H318*(N($J$5+1)),2)</f>
        <v>69.48</v>
      </c>
      <c r="J318" s="241">
        <f t="shared" ref="J318:J325" si="71">ROUND(G318*I318,2)</f>
        <v>1595.19</v>
      </c>
      <c r="K318" s="151"/>
      <c r="L318" s="162" t="s">
        <v>131</v>
      </c>
      <c r="M318" s="152"/>
      <c r="N318" s="140"/>
      <c r="O318" s="100"/>
    </row>
    <row r="319" spans="1:15" s="32" customFormat="1" ht="38.25" x14ac:dyDescent="0.2">
      <c r="A319" s="93"/>
      <c r="B319"/>
      <c r="C319" s="253" t="s">
        <v>449</v>
      </c>
      <c r="D319" s="243">
        <v>92921</v>
      </c>
      <c r="E319" s="272" t="s">
        <v>74</v>
      </c>
      <c r="F319" s="235" t="s">
        <v>29</v>
      </c>
      <c r="G319" s="236">
        <v>77.928750000000008</v>
      </c>
      <c r="H319" s="237">
        <f t="shared" si="70"/>
        <v>9.7200000000000006</v>
      </c>
      <c r="I319" s="236">
        <f>ROUND(H319*(N($J$5+1)),2)</f>
        <v>12.07</v>
      </c>
      <c r="J319" s="241">
        <f t="shared" si="71"/>
        <v>940.6</v>
      </c>
      <c r="K319" s="151"/>
      <c r="L319" s="162" t="s">
        <v>125</v>
      </c>
      <c r="M319" s="152"/>
      <c r="N319" s="140"/>
      <c r="O319" s="100"/>
    </row>
    <row r="320" spans="1:15" s="32" customFormat="1" ht="27.75" customHeight="1" x14ac:dyDescent="0.2">
      <c r="A320" s="93"/>
      <c r="B320"/>
      <c r="C320" s="253" t="s">
        <v>450</v>
      </c>
      <c r="D320" s="243">
        <v>94963</v>
      </c>
      <c r="E320" s="272" t="s">
        <v>75</v>
      </c>
      <c r="F320" s="235" t="s">
        <v>25</v>
      </c>
      <c r="G320" s="236">
        <v>1.03905</v>
      </c>
      <c r="H320" s="237">
        <f t="shared" si="70"/>
        <v>474.22</v>
      </c>
      <c r="I320" s="236">
        <f>ROUND(H320*(N($J$5+1)),2)</f>
        <v>589.08000000000004</v>
      </c>
      <c r="J320" s="241">
        <f t="shared" si="71"/>
        <v>612.08000000000004</v>
      </c>
      <c r="K320" s="151"/>
      <c r="L320" s="162" t="s">
        <v>565</v>
      </c>
      <c r="M320" s="152"/>
      <c r="N320" s="140"/>
      <c r="O320" s="100"/>
    </row>
    <row r="321" spans="1:18" s="32" customFormat="1" ht="38.25" x14ac:dyDescent="0.2">
      <c r="A321" s="93"/>
      <c r="B321"/>
      <c r="C321" s="253" t="s">
        <v>451</v>
      </c>
      <c r="D321" s="243">
        <v>103316</v>
      </c>
      <c r="E321" s="272" t="s">
        <v>79</v>
      </c>
      <c r="F321" s="235" t="s">
        <v>15</v>
      </c>
      <c r="G321" s="236">
        <v>2.3760000000000003</v>
      </c>
      <c r="H321" s="237">
        <f t="shared" si="70"/>
        <v>77.86</v>
      </c>
      <c r="I321" s="236">
        <f>ROUND(H321*(N($J$5+1)),2)</f>
        <v>96.72</v>
      </c>
      <c r="J321" s="241">
        <f t="shared" si="71"/>
        <v>229.81</v>
      </c>
      <c r="K321" s="151"/>
      <c r="L321" s="162" t="s">
        <v>566</v>
      </c>
      <c r="M321" s="152"/>
      <c r="N321" s="140"/>
      <c r="O321" s="100"/>
    </row>
    <row r="322" spans="1:18" s="32" customFormat="1" ht="38.25" x14ac:dyDescent="0.2">
      <c r="A322" s="93"/>
      <c r="B322"/>
      <c r="C322" s="253" t="s">
        <v>452</v>
      </c>
      <c r="D322" s="243">
        <v>87894</v>
      </c>
      <c r="E322" s="272" t="s">
        <v>33</v>
      </c>
      <c r="F322" s="235" t="s">
        <v>15</v>
      </c>
      <c r="G322" s="236">
        <v>3.24</v>
      </c>
      <c r="H322" s="237">
        <f t="shared" si="70"/>
        <v>6.97</v>
      </c>
      <c r="I322" s="236">
        <f>ROUND(H322*(N($J$5+1)),2)</f>
        <v>8.66</v>
      </c>
      <c r="J322" s="241">
        <f t="shared" si="71"/>
        <v>28.06</v>
      </c>
      <c r="K322" s="151"/>
      <c r="L322" s="162" t="s">
        <v>130</v>
      </c>
      <c r="M322" s="152"/>
      <c r="N322" s="140"/>
      <c r="O322" s="100"/>
    </row>
    <row r="323" spans="1:18" s="32" customFormat="1" ht="38.25" x14ac:dyDescent="0.2">
      <c r="A323" s="93"/>
      <c r="B323"/>
      <c r="C323" s="253" t="s">
        <v>453</v>
      </c>
      <c r="D323" s="243">
        <v>104233</v>
      </c>
      <c r="E323" s="272" t="s">
        <v>83</v>
      </c>
      <c r="F323" s="235" t="s">
        <v>15</v>
      </c>
      <c r="G323" s="236">
        <v>3.24</v>
      </c>
      <c r="H323" s="237">
        <f t="shared" si="70"/>
        <v>38.94</v>
      </c>
      <c r="I323" s="236">
        <f>ROUND(H323*(N($J$5+1)),2)</f>
        <v>48.37</v>
      </c>
      <c r="J323" s="241">
        <f t="shared" si="71"/>
        <v>156.72</v>
      </c>
      <c r="K323" s="151"/>
      <c r="L323" s="162" t="s">
        <v>128</v>
      </c>
      <c r="M323" s="152"/>
      <c r="N323" s="140"/>
      <c r="O323" s="100"/>
    </row>
    <row r="324" spans="1:18" s="32" customFormat="1" ht="15.75" customHeight="1" x14ac:dyDescent="0.2">
      <c r="A324" s="93"/>
      <c r="B324"/>
      <c r="C324" s="253" t="s">
        <v>454</v>
      </c>
      <c r="D324" s="243" t="s">
        <v>593</v>
      </c>
      <c r="E324" s="273" t="s">
        <v>552</v>
      </c>
      <c r="F324" s="235" t="s">
        <v>15</v>
      </c>
      <c r="G324" s="236">
        <v>3.24</v>
      </c>
      <c r="H324" s="237">
        <f t="shared" si="70"/>
        <v>3.6208339999999999</v>
      </c>
      <c r="I324" s="236">
        <f>ROUND(H324*(N($J$5+1)),2)</f>
        <v>4.5</v>
      </c>
      <c r="J324" s="241">
        <f t="shared" si="71"/>
        <v>14.58</v>
      </c>
      <c r="K324" s="151"/>
      <c r="L324" s="162">
        <v>3.6208339999999999</v>
      </c>
      <c r="M324" s="152"/>
      <c r="N324" s="140"/>
      <c r="O324" s="100"/>
      <c r="R324" s="113"/>
    </row>
    <row r="325" spans="1:18" s="32" customFormat="1" ht="25.5" x14ac:dyDescent="0.2">
      <c r="A325" s="93"/>
      <c r="B325"/>
      <c r="C325" s="253" t="s">
        <v>455</v>
      </c>
      <c r="D325" s="243">
        <v>98554</v>
      </c>
      <c r="E325" s="272" t="s">
        <v>76</v>
      </c>
      <c r="F325" s="235" t="s">
        <v>15</v>
      </c>
      <c r="G325" s="236">
        <v>3.24</v>
      </c>
      <c r="H325" s="237">
        <f t="shared" si="70"/>
        <v>43.89</v>
      </c>
      <c r="I325" s="236">
        <f>ROUND(H325*(N($J$5+1)),2)</f>
        <v>54.52</v>
      </c>
      <c r="J325" s="241">
        <f t="shared" si="71"/>
        <v>176.64</v>
      </c>
      <c r="K325" s="151"/>
      <c r="L325" s="162" t="s">
        <v>567</v>
      </c>
      <c r="M325" s="152"/>
      <c r="N325" s="140"/>
      <c r="O325" s="100"/>
    </row>
    <row r="326" spans="1:18" s="112" customFormat="1" ht="32.25" customHeight="1" x14ac:dyDescent="0.2">
      <c r="A326" s="111"/>
      <c r="B326"/>
      <c r="C326" s="263" t="s">
        <v>456</v>
      </c>
      <c r="D326" s="264"/>
      <c r="E326" s="265" t="s">
        <v>139</v>
      </c>
      <c r="F326" s="266" t="s">
        <v>31</v>
      </c>
      <c r="G326" s="275">
        <v>1</v>
      </c>
      <c r="H326" s="276"/>
      <c r="I326" s="269">
        <f>ROUND((H326*(N($J$5+1))),2)</f>
        <v>0</v>
      </c>
      <c r="J326" s="270">
        <f t="shared" ref="J326" si="72">ROUND(G326*I326,2)</f>
        <v>0</v>
      </c>
      <c r="K326" s="178"/>
      <c r="L326" s="166"/>
      <c r="M326" s="154"/>
      <c r="N326" s="141"/>
      <c r="O326" s="100"/>
    </row>
    <row r="327" spans="1:18" s="32" customFormat="1" ht="25.5" x14ac:dyDescent="0.2">
      <c r="A327" s="93"/>
      <c r="B327"/>
      <c r="C327" s="253" t="s">
        <v>457</v>
      </c>
      <c r="D327" s="243">
        <v>92267</v>
      </c>
      <c r="E327" s="272" t="s">
        <v>302</v>
      </c>
      <c r="F327" s="235" t="s">
        <v>15</v>
      </c>
      <c r="G327" s="236">
        <v>9.8226000000000013</v>
      </c>
      <c r="H327" s="237">
        <f t="shared" ref="H327:H334" si="73">L327-L327*J$7</f>
        <v>55.93</v>
      </c>
      <c r="I327" s="236">
        <f>ROUND(H327*(N($J$5+1)),2)</f>
        <v>69.48</v>
      </c>
      <c r="J327" s="241">
        <f t="shared" ref="J327:J334" si="74">ROUND(G327*I327,2)</f>
        <v>682.47</v>
      </c>
      <c r="K327" s="151"/>
      <c r="L327" s="162" t="s">
        <v>131</v>
      </c>
      <c r="M327" s="152"/>
      <c r="N327" s="140"/>
      <c r="O327" s="100"/>
    </row>
    <row r="328" spans="1:18" s="32" customFormat="1" ht="38.25" x14ac:dyDescent="0.2">
      <c r="A328" s="93"/>
      <c r="B328"/>
      <c r="C328" s="253" t="s">
        <v>458</v>
      </c>
      <c r="D328" s="243">
        <v>92921</v>
      </c>
      <c r="E328" s="272" t="s">
        <v>74</v>
      </c>
      <c r="F328" s="235" t="s">
        <v>29</v>
      </c>
      <c r="G328" s="236">
        <v>9.8226000000000013</v>
      </c>
      <c r="H328" s="237">
        <f t="shared" si="73"/>
        <v>9.7200000000000006</v>
      </c>
      <c r="I328" s="236">
        <f>ROUND(H328*(N($J$5+1)),2)</f>
        <v>12.07</v>
      </c>
      <c r="J328" s="241">
        <f t="shared" si="74"/>
        <v>118.56</v>
      </c>
      <c r="K328" s="151"/>
      <c r="L328" s="162" t="s">
        <v>125</v>
      </c>
      <c r="M328" s="152"/>
      <c r="N328" s="140"/>
      <c r="O328" s="100"/>
    </row>
    <row r="329" spans="1:18" s="32" customFormat="1" ht="27.75" customHeight="1" x14ac:dyDescent="0.2">
      <c r="A329" s="93"/>
      <c r="B329"/>
      <c r="C329" s="253" t="s">
        <v>459</v>
      </c>
      <c r="D329" s="243">
        <v>94963</v>
      </c>
      <c r="E329" s="272" t="s">
        <v>75</v>
      </c>
      <c r="F329" s="235" t="s">
        <v>25</v>
      </c>
      <c r="G329" s="236">
        <v>53.216999999999999</v>
      </c>
      <c r="H329" s="237">
        <f t="shared" si="73"/>
        <v>474.22</v>
      </c>
      <c r="I329" s="236">
        <f>ROUND(H329*(N($J$5+1)),2)</f>
        <v>589.08000000000004</v>
      </c>
      <c r="J329" s="241">
        <f t="shared" si="74"/>
        <v>31349.07</v>
      </c>
      <c r="K329" s="151"/>
      <c r="L329" s="162" t="s">
        <v>565</v>
      </c>
      <c r="M329" s="152"/>
      <c r="N329" s="140"/>
      <c r="O329" s="100"/>
    </row>
    <row r="330" spans="1:18" s="32" customFormat="1" ht="38.25" x14ac:dyDescent="0.2">
      <c r="A330" s="93"/>
      <c r="B330"/>
      <c r="C330" s="253" t="s">
        <v>460</v>
      </c>
      <c r="D330" s="243">
        <v>103316</v>
      </c>
      <c r="E330" s="272" t="s">
        <v>79</v>
      </c>
      <c r="F330" s="235" t="s">
        <v>15</v>
      </c>
      <c r="G330" s="236">
        <v>0.70955999999999997</v>
      </c>
      <c r="H330" s="237">
        <f t="shared" si="73"/>
        <v>77.86</v>
      </c>
      <c r="I330" s="236">
        <f>ROUND(H330*(N($J$5+1)),2)</f>
        <v>96.72</v>
      </c>
      <c r="J330" s="241">
        <f t="shared" si="74"/>
        <v>68.63</v>
      </c>
      <c r="K330" s="151"/>
      <c r="L330" s="162" t="s">
        <v>566</v>
      </c>
      <c r="M330" s="152"/>
      <c r="N330" s="140"/>
      <c r="O330" s="100"/>
    </row>
    <row r="331" spans="1:18" s="32" customFormat="1" ht="38.25" x14ac:dyDescent="0.2">
      <c r="A331" s="93"/>
      <c r="B331"/>
      <c r="C331" s="253" t="s">
        <v>461</v>
      </c>
      <c r="D331" s="243">
        <v>87894</v>
      </c>
      <c r="E331" s="272" t="s">
        <v>33</v>
      </c>
      <c r="F331" s="235" t="s">
        <v>15</v>
      </c>
      <c r="G331" s="236">
        <v>14.661000000000001</v>
      </c>
      <c r="H331" s="237">
        <f t="shared" si="73"/>
        <v>6.97</v>
      </c>
      <c r="I331" s="236">
        <f>ROUND(H331*(N($J$5+1)),2)</f>
        <v>8.66</v>
      </c>
      <c r="J331" s="241">
        <f t="shared" si="74"/>
        <v>126.96</v>
      </c>
      <c r="K331" s="151"/>
      <c r="L331" s="162" t="s">
        <v>130</v>
      </c>
      <c r="M331" s="152"/>
      <c r="N331" s="140"/>
      <c r="O331" s="100"/>
    </row>
    <row r="332" spans="1:18" s="32" customFormat="1" ht="38.25" x14ac:dyDescent="0.2">
      <c r="A332" s="93"/>
      <c r="B332"/>
      <c r="C332" s="253" t="s">
        <v>462</v>
      </c>
      <c r="D332" s="243">
        <v>104233</v>
      </c>
      <c r="E332" s="272" t="s">
        <v>83</v>
      </c>
      <c r="F332" s="235" t="s">
        <v>15</v>
      </c>
      <c r="G332" s="236">
        <v>1.62</v>
      </c>
      <c r="H332" s="237">
        <f t="shared" si="73"/>
        <v>38.94</v>
      </c>
      <c r="I332" s="236">
        <f>ROUND(H332*(N($J$5+1)),2)</f>
        <v>48.37</v>
      </c>
      <c r="J332" s="241">
        <f t="shared" si="74"/>
        <v>78.36</v>
      </c>
      <c r="K332" s="151"/>
      <c r="L332" s="162" t="s">
        <v>128</v>
      </c>
      <c r="M332" s="152"/>
      <c r="N332" s="140"/>
      <c r="O332" s="100"/>
    </row>
    <row r="333" spans="1:18" s="32" customFormat="1" ht="15.75" customHeight="1" x14ac:dyDescent="0.2">
      <c r="A333" s="93"/>
      <c r="B333"/>
      <c r="C333" s="253" t="s">
        <v>463</v>
      </c>
      <c r="D333" s="243" t="s">
        <v>593</v>
      </c>
      <c r="E333" s="273" t="s">
        <v>552</v>
      </c>
      <c r="F333" s="235" t="s">
        <v>15</v>
      </c>
      <c r="G333" s="236">
        <v>1.62</v>
      </c>
      <c r="H333" s="237">
        <f t="shared" si="73"/>
        <v>3.6208339999999999</v>
      </c>
      <c r="I333" s="236">
        <f>ROUND(H333*(N($J$5+1)),2)</f>
        <v>4.5</v>
      </c>
      <c r="J333" s="241">
        <f t="shared" si="74"/>
        <v>7.29</v>
      </c>
      <c r="K333" s="151"/>
      <c r="L333" s="162">
        <v>3.6208339999999999</v>
      </c>
      <c r="M333" s="152"/>
      <c r="N333" s="140"/>
      <c r="O333" s="100"/>
      <c r="R333" s="113"/>
    </row>
    <row r="334" spans="1:18" s="32" customFormat="1" ht="25.5" x14ac:dyDescent="0.2">
      <c r="A334" s="93"/>
      <c r="B334"/>
      <c r="C334" s="253" t="s">
        <v>464</v>
      </c>
      <c r="D334" s="243">
        <v>98554</v>
      </c>
      <c r="E334" s="272" t="s">
        <v>76</v>
      </c>
      <c r="F334" s="235" t="s">
        <v>15</v>
      </c>
      <c r="G334" s="236">
        <v>10.751400000000002</v>
      </c>
      <c r="H334" s="237">
        <f t="shared" si="73"/>
        <v>43.89</v>
      </c>
      <c r="I334" s="236">
        <f>ROUND(H334*(N($J$5+1)),2)</f>
        <v>54.52</v>
      </c>
      <c r="J334" s="241">
        <f t="shared" si="74"/>
        <v>586.16999999999996</v>
      </c>
      <c r="K334" s="151"/>
      <c r="L334" s="162" t="s">
        <v>567</v>
      </c>
      <c r="M334" s="152"/>
      <c r="N334" s="140"/>
      <c r="O334" s="100"/>
    </row>
    <row r="335" spans="1:18" s="112" customFormat="1" ht="32.25" customHeight="1" x14ac:dyDescent="0.2">
      <c r="A335" s="111"/>
      <c r="B335"/>
      <c r="C335" s="263" t="s">
        <v>465</v>
      </c>
      <c r="D335" s="264"/>
      <c r="E335" s="265" t="s">
        <v>140</v>
      </c>
      <c r="F335" s="266" t="s">
        <v>31</v>
      </c>
      <c r="G335" s="275">
        <v>1</v>
      </c>
      <c r="H335" s="276"/>
      <c r="I335" s="269">
        <f>ROUND((H335*(N($J$5+1))),2)</f>
        <v>0</v>
      </c>
      <c r="J335" s="270">
        <f t="shared" ref="J335" si="75">ROUND(G335*I335,2)</f>
        <v>0</v>
      </c>
      <c r="K335" s="178"/>
      <c r="L335" s="166"/>
      <c r="M335" s="154"/>
      <c r="N335" s="141"/>
      <c r="O335" s="100"/>
    </row>
    <row r="336" spans="1:18" s="32" customFormat="1" ht="25.5" x14ac:dyDescent="0.2">
      <c r="A336" s="93"/>
      <c r="B336"/>
      <c r="C336" s="253" t="s">
        <v>466</v>
      </c>
      <c r="D336" s="243">
        <v>92267</v>
      </c>
      <c r="E336" s="272" t="s">
        <v>302</v>
      </c>
      <c r="F336" s="235" t="s">
        <v>15</v>
      </c>
      <c r="G336" s="236">
        <v>12.091396356939249</v>
      </c>
      <c r="H336" s="237">
        <f t="shared" ref="H336:H343" si="76">L336-L336*J$7</f>
        <v>55.93</v>
      </c>
      <c r="I336" s="236">
        <f>ROUND(H336*(N($J$5+1)),2)</f>
        <v>69.48</v>
      </c>
      <c r="J336" s="241">
        <f t="shared" ref="J336:J343" si="77">ROUND(G336*I336,2)</f>
        <v>840.11</v>
      </c>
      <c r="K336" s="151"/>
      <c r="L336" s="162" t="s">
        <v>131</v>
      </c>
      <c r="M336" s="152"/>
      <c r="N336" s="140"/>
      <c r="O336" s="100"/>
    </row>
    <row r="337" spans="1:18" s="32" customFormat="1" ht="38.25" x14ac:dyDescent="0.2">
      <c r="A337" s="93"/>
      <c r="B337"/>
      <c r="C337" s="253" t="s">
        <v>467</v>
      </c>
      <c r="D337" s="243">
        <v>92921</v>
      </c>
      <c r="E337" s="272" t="s">
        <v>74</v>
      </c>
      <c r="F337" s="235" t="s">
        <v>29</v>
      </c>
      <c r="G337" s="236">
        <v>69.24899429554371</v>
      </c>
      <c r="H337" s="237">
        <f t="shared" si="76"/>
        <v>9.7200000000000006</v>
      </c>
      <c r="I337" s="236">
        <f>ROUND(H337*(N($J$5+1)),2)</f>
        <v>12.07</v>
      </c>
      <c r="J337" s="241">
        <f t="shared" si="77"/>
        <v>835.84</v>
      </c>
      <c r="K337" s="151"/>
      <c r="L337" s="162" t="s">
        <v>125</v>
      </c>
      <c r="M337" s="152"/>
      <c r="N337" s="140"/>
      <c r="O337" s="100"/>
    </row>
    <row r="338" spans="1:18" s="32" customFormat="1" ht="27.75" customHeight="1" x14ac:dyDescent="0.2">
      <c r="A338" s="93"/>
      <c r="B338"/>
      <c r="C338" s="253" t="s">
        <v>468</v>
      </c>
      <c r="D338" s="243">
        <v>94963</v>
      </c>
      <c r="E338" s="272" t="s">
        <v>75</v>
      </c>
      <c r="F338" s="235" t="s">
        <v>25</v>
      </c>
      <c r="G338" s="236">
        <v>0.92331992394058293</v>
      </c>
      <c r="H338" s="237">
        <f t="shared" si="76"/>
        <v>474.22</v>
      </c>
      <c r="I338" s="236">
        <f>ROUND(H338*(N($J$5+1)),2)</f>
        <v>589.08000000000004</v>
      </c>
      <c r="J338" s="241">
        <f t="shared" si="77"/>
        <v>543.91</v>
      </c>
      <c r="K338" s="151"/>
      <c r="L338" s="162" t="s">
        <v>565</v>
      </c>
      <c r="M338" s="152"/>
      <c r="N338" s="140"/>
      <c r="O338" s="100"/>
    </row>
    <row r="339" spans="1:18" s="32" customFormat="1" ht="38.25" x14ac:dyDescent="0.2">
      <c r="A339" s="93"/>
      <c r="B339"/>
      <c r="C339" s="253" t="s">
        <v>469</v>
      </c>
      <c r="D339" s="243">
        <v>103316</v>
      </c>
      <c r="E339" s="272" t="s">
        <v>79</v>
      </c>
      <c r="F339" s="235" t="s">
        <v>15</v>
      </c>
      <c r="G339" s="236">
        <v>4.6134000000000004</v>
      </c>
      <c r="H339" s="237">
        <f t="shared" si="76"/>
        <v>77.86</v>
      </c>
      <c r="I339" s="236">
        <f>ROUND(H339*(N($J$5+1)),2)</f>
        <v>96.72</v>
      </c>
      <c r="J339" s="241">
        <f t="shared" si="77"/>
        <v>446.21</v>
      </c>
      <c r="K339" s="151"/>
      <c r="L339" s="162" t="s">
        <v>566</v>
      </c>
      <c r="M339" s="152"/>
      <c r="N339" s="140"/>
      <c r="O339" s="100"/>
    </row>
    <row r="340" spans="1:18" s="32" customFormat="1" ht="38.25" x14ac:dyDescent="0.2">
      <c r="A340" s="93"/>
      <c r="B340"/>
      <c r="C340" s="253" t="s">
        <v>470</v>
      </c>
      <c r="D340" s="243">
        <v>87894</v>
      </c>
      <c r="E340" s="272" t="s">
        <v>33</v>
      </c>
      <c r="F340" s="235" t="s">
        <v>15</v>
      </c>
      <c r="G340" s="236">
        <v>1.62</v>
      </c>
      <c r="H340" s="237">
        <f t="shared" si="76"/>
        <v>6.97</v>
      </c>
      <c r="I340" s="236">
        <f>ROUND(H340*(N($J$5+1)),2)</f>
        <v>8.66</v>
      </c>
      <c r="J340" s="241">
        <f t="shared" si="77"/>
        <v>14.03</v>
      </c>
      <c r="K340" s="151"/>
      <c r="L340" s="162" t="s">
        <v>130</v>
      </c>
      <c r="M340" s="152"/>
      <c r="N340" s="140"/>
      <c r="O340" s="100"/>
    </row>
    <row r="341" spans="1:18" s="32" customFormat="1" ht="38.25" x14ac:dyDescent="0.2">
      <c r="A341" s="93"/>
      <c r="B341"/>
      <c r="C341" s="253" t="s">
        <v>471</v>
      </c>
      <c r="D341" s="243">
        <v>104233</v>
      </c>
      <c r="E341" s="272" t="s">
        <v>83</v>
      </c>
      <c r="F341" s="235" t="s">
        <v>15</v>
      </c>
      <c r="G341" s="236">
        <v>1.62</v>
      </c>
      <c r="H341" s="237">
        <f t="shared" si="76"/>
        <v>38.94</v>
      </c>
      <c r="I341" s="236">
        <f>ROUND(H341*(N($J$5+1)),2)</f>
        <v>48.37</v>
      </c>
      <c r="J341" s="241">
        <f t="shared" si="77"/>
        <v>78.36</v>
      </c>
      <c r="K341" s="151"/>
      <c r="L341" s="162" t="s">
        <v>128</v>
      </c>
      <c r="M341" s="152"/>
      <c r="N341" s="140"/>
      <c r="O341" s="100"/>
    </row>
    <row r="342" spans="1:18" s="32" customFormat="1" ht="15.75" customHeight="1" x14ac:dyDescent="0.2">
      <c r="A342" s="93"/>
      <c r="B342"/>
      <c r="C342" s="253" t="s">
        <v>472</v>
      </c>
      <c r="D342" s="243" t="s">
        <v>593</v>
      </c>
      <c r="E342" s="273" t="s">
        <v>552</v>
      </c>
      <c r="F342" s="235" t="s">
        <v>15</v>
      </c>
      <c r="G342" s="236">
        <v>6.2910000000000004</v>
      </c>
      <c r="H342" s="237">
        <f t="shared" si="76"/>
        <v>3.6208339999999999</v>
      </c>
      <c r="I342" s="236">
        <f>ROUND(H342*(N($J$5+1)),2)</f>
        <v>4.5</v>
      </c>
      <c r="J342" s="241">
        <f t="shared" si="77"/>
        <v>28.31</v>
      </c>
      <c r="K342" s="151"/>
      <c r="L342" s="162">
        <v>3.6208339999999999</v>
      </c>
      <c r="M342" s="152"/>
      <c r="N342" s="140"/>
      <c r="O342" s="100"/>
      <c r="R342" s="113"/>
    </row>
    <row r="343" spans="1:18" s="32" customFormat="1" ht="25.5" x14ac:dyDescent="0.2">
      <c r="A343" s="93"/>
      <c r="B343"/>
      <c r="C343" s="253" t="s">
        <v>473</v>
      </c>
      <c r="D343" s="243">
        <v>98554</v>
      </c>
      <c r="E343" s="272" t="s">
        <v>76</v>
      </c>
      <c r="F343" s="235" t="s">
        <v>15</v>
      </c>
      <c r="G343" s="236">
        <v>6.2910000000000004</v>
      </c>
      <c r="H343" s="237">
        <f t="shared" si="76"/>
        <v>43.89</v>
      </c>
      <c r="I343" s="236">
        <f>ROUND(H343*(N($J$5+1)),2)</f>
        <v>54.52</v>
      </c>
      <c r="J343" s="241">
        <f t="shared" si="77"/>
        <v>342.99</v>
      </c>
      <c r="K343" s="151"/>
      <c r="L343" s="162" t="s">
        <v>567</v>
      </c>
      <c r="M343" s="152"/>
      <c r="N343" s="140"/>
      <c r="O343" s="100"/>
    </row>
    <row r="344" spans="1:18" s="17" customFormat="1" x14ac:dyDescent="0.2">
      <c r="A344" s="90"/>
      <c r="B344"/>
      <c r="C344" s="248" t="s">
        <v>332</v>
      </c>
      <c r="D344" s="249"/>
      <c r="E344" s="250" t="s">
        <v>164</v>
      </c>
      <c r="F344" s="251"/>
      <c r="G344" s="277"/>
      <c r="H344" s="252"/>
      <c r="I344" s="252"/>
      <c r="J344" s="252">
        <f t="shared" ref="J344:J363" si="78">ROUND(G344*I344,2)</f>
        <v>0</v>
      </c>
      <c r="K344" s="178"/>
      <c r="L344" s="164"/>
      <c r="M344" s="153"/>
      <c r="N344" s="139"/>
      <c r="O344" s="100"/>
      <c r="R344" s="18"/>
    </row>
    <row r="345" spans="1:18" s="112" customFormat="1" ht="25.5" x14ac:dyDescent="0.2">
      <c r="A345" s="111"/>
      <c r="B345"/>
      <c r="C345" s="263" t="s">
        <v>474</v>
      </c>
      <c r="D345" s="264"/>
      <c r="E345" s="265" t="s">
        <v>274</v>
      </c>
      <c r="F345" s="266" t="s">
        <v>31</v>
      </c>
      <c r="G345" s="274">
        <v>3</v>
      </c>
      <c r="H345" s="268"/>
      <c r="I345" s="269">
        <f>ROUND((H345*(N($J$5+1))),2)</f>
        <v>0</v>
      </c>
      <c r="J345" s="270">
        <f t="shared" si="78"/>
        <v>0</v>
      </c>
      <c r="K345" s="178"/>
      <c r="L345" s="165"/>
      <c r="M345" s="154"/>
      <c r="N345" s="141"/>
      <c r="O345" s="100"/>
    </row>
    <row r="346" spans="1:18" s="32" customFormat="1" ht="25.5" x14ac:dyDescent="0.2">
      <c r="A346" s="93"/>
      <c r="B346"/>
      <c r="C346" s="253" t="s">
        <v>475</v>
      </c>
      <c r="D346" s="243">
        <v>92267</v>
      </c>
      <c r="E346" s="272" t="s">
        <v>302</v>
      </c>
      <c r="F346" s="235" t="s">
        <v>15</v>
      </c>
      <c r="G346" s="236">
        <v>54.715500000000006</v>
      </c>
      <c r="H346" s="237">
        <f t="shared" ref="H346:H353" si="79">L346-L346*J$7</f>
        <v>55.93</v>
      </c>
      <c r="I346" s="236">
        <f>ROUND(H346*(N($J$5+1)),2)</f>
        <v>69.48</v>
      </c>
      <c r="J346" s="241">
        <f t="shared" ref="J346:J353" si="80">ROUND(G346*I346,2)</f>
        <v>3801.63</v>
      </c>
      <c r="K346" s="151"/>
      <c r="L346" s="162" t="s">
        <v>131</v>
      </c>
      <c r="M346" s="152"/>
      <c r="N346" s="140"/>
      <c r="O346" s="100"/>
    </row>
    <row r="347" spans="1:18" s="32" customFormat="1" ht="38.25" x14ac:dyDescent="0.2">
      <c r="A347" s="93"/>
      <c r="B347"/>
      <c r="C347" s="253" t="s">
        <v>476</v>
      </c>
      <c r="D347" s="243">
        <v>92921</v>
      </c>
      <c r="E347" s="272" t="s">
        <v>74</v>
      </c>
      <c r="F347" s="235" t="s">
        <v>29</v>
      </c>
      <c r="G347" s="236">
        <v>210.95437500000003</v>
      </c>
      <c r="H347" s="237">
        <f t="shared" si="79"/>
        <v>9.7200000000000006</v>
      </c>
      <c r="I347" s="236">
        <f>ROUND(H347*(N($J$5+1)),2)</f>
        <v>12.07</v>
      </c>
      <c r="J347" s="241">
        <f t="shared" si="80"/>
        <v>2546.2199999999998</v>
      </c>
      <c r="K347" s="151"/>
      <c r="L347" s="162" t="s">
        <v>125</v>
      </c>
      <c r="M347" s="152"/>
      <c r="N347" s="140"/>
      <c r="O347" s="100"/>
    </row>
    <row r="348" spans="1:18" s="32" customFormat="1" ht="27.75" customHeight="1" x14ac:dyDescent="0.2">
      <c r="A348" s="93"/>
      <c r="B348"/>
      <c r="C348" s="253" t="s">
        <v>477</v>
      </c>
      <c r="D348" s="243">
        <v>94963</v>
      </c>
      <c r="E348" s="272" t="s">
        <v>75</v>
      </c>
      <c r="F348" s="235" t="s">
        <v>25</v>
      </c>
      <c r="G348" s="236">
        <v>2.8127250000000004</v>
      </c>
      <c r="H348" s="237">
        <f t="shared" si="79"/>
        <v>474.22</v>
      </c>
      <c r="I348" s="236">
        <f>ROUND(H348*(N($J$5+1)),2)</f>
        <v>589.08000000000004</v>
      </c>
      <c r="J348" s="241">
        <f t="shared" si="80"/>
        <v>1656.92</v>
      </c>
      <c r="K348" s="151"/>
      <c r="L348" s="162" t="s">
        <v>565</v>
      </c>
      <c r="M348" s="152"/>
      <c r="N348" s="140"/>
      <c r="O348" s="100"/>
    </row>
    <row r="349" spans="1:18" s="32" customFormat="1" ht="38.25" x14ac:dyDescent="0.2">
      <c r="A349" s="93"/>
      <c r="B349"/>
      <c r="C349" s="253" t="s">
        <v>478</v>
      </c>
      <c r="D349" s="243">
        <v>103316</v>
      </c>
      <c r="E349" s="272" t="s">
        <v>79</v>
      </c>
      <c r="F349" s="235" t="s">
        <v>15</v>
      </c>
      <c r="G349" s="236">
        <v>10.692000000000002</v>
      </c>
      <c r="H349" s="237">
        <f t="shared" si="79"/>
        <v>77.86</v>
      </c>
      <c r="I349" s="236">
        <f>ROUND(H349*(N($J$5+1)),2)</f>
        <v>96.72</v>
      </c>
      <c r="J349" s="241">
        <f t="shared" si="80"/>
        <v>1034.1300000000001</v>
      </c>
      <c r="K349" s="151"/>
      <c r="L349" s="162" t="s">
        <v>566</v>
      </c>
      <c r="M349" s="152"/>
      <c r="N349" s="140"/>
      <c r="O349" s="100"/>
    </row>
    <row r="350" spans="1:18" s="32" customFormat="1" ht="38.25" x14ac:dyDescent="0.2">
      <c r="A350" s="93"/>
      <c r="B350"/>
      <c r="C350" s="253" t="s">
        <v>479</v>
      </c>
      <c r="D350" s="243">
        <v>87894</v>
      </c>
      <c r="E350" s="272" t="s">
        <v>33</v>
      </c>
      <c r="F350" s="235" t="s">
        <v>15</v>
      </c>
      <c r="G350" s="236">
        <v>14.580000000000002</v>
      </c>
      <c r="H350" s="237">
        <f t="shared" si="79"/>
        <v>6.97</v>
      </c>
      <c r="I350" s="236">
        <f>ROUND(H350*(N($J$5+1)),2)</f>
        <v>8.66</v>
      </c>
      <c r="J350" s="241">
        <f t="shared" si="80"/>
        <v>126.26</v>
      </c>
      <c r="K350" s="151"/>
      <c r="L350" s="162" t="s">
        <v>130</v>
      </c>
      <c r="M350" s="152"/>
      <c r="N350" s="140"/>
      <c r="O350" s="100"/>
    </row>
    <row r="351" spans="1:18" s="32" customFormat="1" ht="38.25" x14ac:dyDescent="0.2">
      <c r="A351" s="93"/>
      <c r="B351"/>
      <c r="C351" s="253" t="s">
        <v>480</v>
      </c>
      <c r="D351" s="243">
        <v>104233</v>
      </c>
      <c r="E351" s="272" t="s">
        <v>83</v>
      </c>
      <c r="F351" s="235" t="s">
        <v>15</v>
      </c>
      <c r="G351" s="236">
        <v>14.580000000000002</v>
      </c>
      <c r="H351" s="237">
        <f t="shared" si="79"/>
        <v>38.94</v>
      </c>
      <c r="I351" s="236">
        <f>ROUND(H351*(N($J$5+1)),2)</f>
        <v>48.37</v>
      </c>
      <c r="J351" s="241">
        <f t="shared" si="80"/>
        <v>705.23</v>
      </c>
      <c r="K351" s="151"/>
      <c r="L351" s="162" t="s">
        <v>128</v>
      </c>
      <c r="M351" s="152"/>
      <c r="N351" s="140"/>
      <c r="O351" s="100"/>
    </row>
    <row r="352" spans="1:18" s="32" customFormat="1" ht="15.75" customHeight="1" x14ac:dyDescent="0.2">
      <c r="A352" s="93"/>
      <c r="B352"/>
      <c r="C352" s="253" t="s">
        <v>481</v>
      </c>
      <c r="D352" s="243" t="s">
        <v>593</v>
      </c>
      <c r="E352" s="273" t="s">
        <v>552</v>
      </c>
      <c r="F352" s="235" t="s">
        <v>15</v>
      </c>
      <c r="G352" s="236">
        <v>14.580000000000002</v>
      </c>
      <c r="H352" s="237">
        <f t="shared" si="79"/>
        <v>3.6208339999999999</v>
      </c>
      <c r="I352" s="236">
        <f>ROUND(H352*(N($J$5+1)),2)</f>
        <v>4.5</v>
      </c>
      <c r="J352" s="241">
        <f t="shared" si="80"/>
        <v>65.61</v>
      </c>
      <c r="K352" s="151"/>
      <c r="L352" s="162">
        <v>3.6208339999999999</v>
      </c>
      <c r="M352" s="152"/>
      <c r="N352" s="140"/>
      <c r="O352" s="100"/>
    </row>
    <row r="353" spans="1:15" s="32" customFormat="1" ht="25.5" x14ac:dyDescent="0.2">
      <c r="A353" s="93"/>
      <c r="B353"/>
      <c r="C353" s="253" t="s">
        <v>482</v>
      </c>
      <c r="D353" s="243">
        <v>98554</v>
      </c>
      <c r="E353" s="272" t="s">
        <v>76</v>
      </c>
      <c r="F353" s="235" t="s">
        <v>15</v>
      </c>
      <c r="G353" s="236">
        <v>14.580000000000002</v>
      </c>
      <c r="H353" s="237">
        <f t="shared" si="79"/>
        <v>43.89</v>
      </c>
      <c r="I353" s="236">
        <f>ROUND(H353*(N($J$5+1)),2)</f>
        <v>54.52</v>
      </c>
      <c r="J353" s="241">
        <f t="shared" si="80"/>
        <v>794.9</v>
      </c>
      <c r="K353" s="151"/>
      <c r="L353" s="162" t="s">
        <v>567</v>
      </c>
      <c r="M353" s="152"/>
      <c r="N353" s="140"/>
      <c r="O353" s="100"/>
    </row>
    <row r="354" spans="1:15" s="112" customFormat="1" ht="25.5" x14ac:dyDescent="0.2">
      <c r="A354" s="111"/>
      <c r="B354"/>
      <c r="C354" s="263" t="s">
        <v>483</v>
      </c>
      <c r="D354" s="264"/>
      <c r="E354" s="265" t="s">
        <v>276</v>
      </c>
      <c r="F354" s="266" t="s">
        <v>31</v>
      </c>
      <c r="G354" s="275">
        <v>1</v>
      </c>
      <c r="H354" s="276"/>
      <c r="I354" s="269">
        <f>ROUND((H354*(N($J$5+1))),2)</f>
        <v>0</v>
      </c>
      <c r="J354" s="270">
        <f t="shared" si="78"/>
        <v>0</v>
      </c>
      <c r="K354" s="178"/>
      <c r="L354" s="166"/>
      <c r="M354" s="154"/>
      <c r="N354" s="141"/>
      <c r="O354" s="100"/>
    </row>
    <row r="355" spans="1:15" s="32" customFormat="1" ht="25.5" x14ac:dyDescent="0.2">
      <c r="A355" s="93"/>
      <c r="B355"/>
      <c r="C355" s="253" t="s">
        <v>484</v>
      </c>
      <c r="D355" s="243">
        <v>92267</v>
      </c>
      <c r="E355" s="272" t="s">
        <v>302</v>
      </c>
      <c r="F355" s="235" t="s">
        <v>15</v>
      </c>
      <c r="G355" s="236">
        <v>265.91733000000005</v>
      </c>
      <c r="H355" s="237">
        <f t="shared" ref="H355:H362" si="81">L355-L355*J$7</f>
        <v>55.93</v>
      </c>
      <c r="I355" s="236">
        <f>ROUND(H355*(N($J$5+1)),2)</f>
        <v>69.48</v>
      </c>
      <c r="J355" s="241">
        <f t="shared" ref="J355:J362" si="82">ROUND(G355*I355,2)</f>
        <v>18475.939999999999</v>
      </c>
      <c r="K355" s="151"/>
      <c r="L355" s="162" t="s">
        <v>131</v>
      </c>
      <c r="M355" s="152"/>
      <c r="N355" s="140"/>
      <c r="O355" s="100"/>
    </row>
    <row r="356" spans="1:15" s="32" customFormat="1" ht="38.25" x14ac:dyDescent="0.2">
      <c r="A356" s="93"/>
      <c r="B356"/>
      <c r="C356" s="253" t="s">
        <v>485</v>
      </c>
      <c r="D356" s="243">
        <v>92921</v>
      </c>
      <c r="E356" s="272" t="s">
        <v>74</v>
      </c>
      <c r="F356" s="235" t="s">
        <v>29</v>
      </c>
      <c r="G356" s="236">
        <v>1025.2382625000002</v>
      </c>
      <c r="H356" s="237">
        <f t="shared" si="81"/>
        <v>9.7200000000000006</v>
      </c>
      <c r="I356" s="236">
        <f>ROUND(H356*(N($J$5+1)),2)</f>
        <v>12.07</v>
      </c>
      <c r="J356" s="241">
        <f t="shared" si="82"/>
        <v>12374.63</v>
      </c>
      <c r="K356" s="151"/>
      <c r="L356" s="162" t="s">
        <v>125</v>
      </c>
      <c r="M356" s="152"/>
      <c r="N356" s="140"/>
      <c r="O356" s="100"/>
    </row>
    <row r="357" spans="1:15" s="32" customFormat="1" ht="27.75" customHeight="1" x14ac:dyDescent="0.2">
      <c r="A357" s="93"/>
      <c r="B357"/>
      <c r="C357" s="253" t="s">
        <v>486</v>
      </c>
      <c r="D357" s="243">
        <v>94963</v>
      </c>
      <c r="E357" s="272" t="s">
        <v>75</v>
      </c>
      <c r="F357" s="235" t="s">
        <v>25</v>
      </c>
      <c r="G357" s="236">
        <v>13.669843500000002</v>
      </c>
      <c r="H357" s="237">
        <f t="shared" si="81"/>
        <v>474.22</v>
      </c>
      <c r="I357" s="236">
        <f>ROUND(H357*(N($J$5+1)),2)</f>
        <v>589.08000000000004</v>
      </c>
      <c r="J357" s="241">
        <f t="shared" si="82"/>
        <v>8052.63</v>
      </c>
      <c r="K357" s="151"/>
      <c r="L357" s="162" t="s">
        <v>565</v>
      </c>
      <c r="M357" s="152"/>
      <c r="N357" s="140"/>
      <c r="O357" s="100"/>
    </row>
    <row r="358" spans="1:15" s="32" customFormat="1" ht="38.25" x14ac:dyDescent="0.2">
      <c r="A358" s="93"/>
      <c r="B358"/>
      <c r="C358" s="253" t="s">
        <v>487</v>
      </c>
      <c r="D358" s="243">
        <v>103316</v>
      </c>
      <c r="E358" s="272" t="s">
        <v>79</v>
      </c>
      <c r="F358" s="235" t="s">
        <v>15</v>
      </c>
      <c r="G358" s="236">
        <v>51.963120000000011</v>
      </c>
      <c r="H358" s="237">
        <f t="shared" si="81"/>
        <v>77.86</v>
      </c>
      <c r="I358" s="236">
        <f>ROUND(H358*(N($J$5+1)),2)</f>
        <v>96.72</v>
      </c>
      <c r="J358" s="241">
        <f t="shared" si="82"/>
        <v>5025.87</v>
      </c>
      <c r="K358" s="151"/>
      <c r="L358" s="162" t="s">
        <v>566</v>
      </c>
      <c r="M358" s="152"/>
      <c r="N358" s="140"/>
      <c r="O358" s="100"/>
    </row>
    <row r="359" spans="1:15" s="32" customFormat="1" ht="25.5" x14ac:dyDescent="0.2">
      <c r="A359" s="93"/>
      <c r="B359"/>
      <c r="C359" s="253" t="s">
        <v>488</v>
      </c>
      <c r="D359" s="243">
        <v>98554</v>
      </c>
      <c r="E359" s="272" t="s">
        <v>76</v>
      </c>
      <c r="F359" s="235" t="s">
        <v>15</v>
      </c>
      <c r="G359" s="236">
        <v>70.858800000000016</v>
      </c>
      <c r="H359" s="237">
        <f t="shared" si="81"/>
        <v>43.89</v>
      </c>
      <c r="I359" s="236">
        <f>ROUND(H359*(N($J$5+1)),2)</f>
        <v>54.52</v>
      </c>
      <c r="J359" s="241">
        <f t="shared" si="82"/>
        <v>3863.22</v>
      </c>
      <c r="K359" s="151"/>
      <c r="L359" s="162" t="s">
        <v>567</v>
      </c>
      <c r="M359" s="152"/>
      <c r="N359" s="140"/>
      <c r="O359" s="100"/>
    </row>
    <row r="360" spans="1:15" s="32" customFormat="1" ht="38.25" x14ac:dyDescent="0.2">
      <c r="A360" s="93"/>
      <c r="B360"/>
      <c r="C360" s="253" t="s">
        <v>489</v>
      </c>
      <c r="D360" s="243">
        <v>87894</v>
      </c>
      <c r="E360" s="272" t="s">
        <v>33</v>
      </c>
      <c r="F360" s="235" t="s">
        <v>15</v>
      </c>
      <c r="G360" s="236">
        <v>70.858800000000016</v>
      </c>
      <c r="H360" s="237">
        <f t="shared" si="81"/>
        <v>6.97</v>
      </c>
      <c r="I360" s="236">
        <f>ROUND(H360*(N($J$5+1)),2)</f>
        <v>8.66</v>
      </c>
      <c r="J360" s="241">
        <f t="shared" si="82"/>
        <v>613.64</v>
      </c>
      <c r="K360" s="151"/>
      <c r="L360" s="162" t="s">
        <v>130</v>
      </c>
      <c r="M360" s="152"/>
      <c r="N360" s="140"/>
      <c r="O360" s="100"/>
    </row>
    <row r="361" spans="1:15" s="32" customFormat="1" ht="38.25" x14ac:dyDescent="0.2">
      <c r="A361" s="93"/>
      <c r="B361"/>
      <c r="C361" s="253" t="s">
        <v>490</v>
      </c>
      <c r="D361" s="243">
        <v>104233</v>
      </c>
      <c r="E361" s="272" t="s">
        <v>83</v>
      </c>
      <c r="F361" s="235" t="s">
        <v>15</v>
      </c>
      <c r="G361" s="236">
        <v>70.858800000000016</v>
      </c>
      <c r="H361" s="237">
        <f t="shared" si="81"/>
        <v>38.94</v>
      </c>
      <c r="I361" s="236">
        <f>ROUND(H361*(N($J$5+1)),2)</f>
        <v>48.37</v>
      </c>
      <c r="J361" s="241">
        <f t="shared" si="82"/>
        <v>3427.44</v>
      </c>
      <c r="K361" s="151"/>
      <c r="L361" s="162" t="s">
        <v>128</v>
      </c>
      <c r="M361" s="152"/>
      <c r="N361" s="140"/>
      <c r="O361" s="100"/>
    </row>
    <row r="362" spans="1:15" s="32" customFormat="1" ht="15.75" customHeight="1" x14ac:dyDescent="0.2">
      <c r="A362" s="93"/>
      <c r="B362"/>
      <c r="C362" s="253" t="s">
        <v>491</v>
      </c>
      <c r="D362" s="243" t="s">
        <v>593</v>
      </c>
      <c r="E362" s="273" t="s">
        <v>552</v>
      </c>
      <c r="F362" s="235" t="s">
        <v>15</v>
      </c>
      <c r="G362" s="236">
        <v>70.858800000000016</v>
      </c>
      <c r="H362" s="237">
        <f t="shared" si="81"/>
        <v>3.6208339999999999</v>
      </c>
      <c r="I362" s="236">
        <f>ROUND(H362*(N($J$5+1)),2)</f>
        <v>4.5</v>
      </c>
      <c r="J362" s="241">
        <f t="shared" si="82"/>
        <v>318.86</v>
      </c>
      <c r="K362" s="151"/>
      <c r="L362" s="162">
        <v>3.6208339999999999</v>
      </c>
      <c r="M362" s="152"/>
      <c r="N362" s="140"/>
      <c r="O362" s="100"/>
    </row>
    <row r="363" spans="1:15" s="112" customFormat="1" ht="33.75" customHeight="1" x14ac:dyDescent="0.2">
      <c r="A363" s="111"/>
      <c r="B363"/>
      <c r="C363" s="263" t="s">
        <v>492</v>
      </c>
      <c r="D363" s="264"/>
      <c r="E363" s="265" t="s">
        <v>136</v>
      </c>
      <c r="F363" s="266" t="s">
        <v>31</v>
      </c>
      <c r="G363" s="275">
        <v>1</v>
      </c>
      <c r="H363" s="276"/>
      <c r="I363" s="269">
        <f>ROUND((H363*(N($J$5+1))),2)</f>
        <v>0</v>
      </c>
      <c r="J363" s="270">
        <f t="shared" si="78"/>
        <v>0</v>
      </c>
      <c r="K363" s="178"/>
      <c r="L363" s="166"/>
      <c r="M363" s="154"/>
      <c r="N363" s="141"/>
      <c r="O363" s="100"/>
    </row>
    <row r="364" spans="1:15" s="32" customFormat="1" ht="25.5" x14ac:dyDescent="0.2">
      <c r="A364" s="93"/>
      <c r="B364"/>
      <c r="C364" s="253" t="s">
        <v>493</v>
      </c>
      <c r="D364" s="243">
        <v>92267</v>
      </c>
      <c r="E364" s="272" t="s">
        <v>302</v>
      </c>
      <c r="F364" s="235" t="s">
        <v>15</v>
      </c>
      <c r="G364" s="236">
        <v>22.959000000000003</v>
      </c>
      <c r="H364" s="237">
        <f t="shared" ref="H364:H371" si="83">L364-L364*J$7</f>
        <v>55.93</v>
      </c>
      <c r="I364" s="236">
        <f>ROUND(H364*(N($J$5+1)),2)</f>
        <v>69.48</v>
      </c>
      <c r="J364" s="241">
        <f t="shared" ref="J364:J371" si="84">ROUND(G364*I364,2)</f>
        <v>1595.19</v>
      </c>
      <c r="K364" s="151"/>
      <c r="L364" s="162" t="s">
        <v>131</v>
      </c>
      <c r="M364" s="152"/>
      <c r="N364" s="140"/>
      <c r="O364" s="100"/>
    </row>
    <row r="365" spans="1:15" s="32" customFormat="1" ht="38.25" x14ac:dyDescent="0.2">
      <c r="A365" s="93"/>
      <c r="B365"/>
      <c r="C365" s="253" t="s">
        <v>494</v>
      </c>
      <c r="D365" s="243">
        <v>92921</v>
      </c>
      <c r="E365" s="272" t="s">
        <v>74</v>
      </c>
      <c r="F365" s="235" t="s">
        <v>29</v>
      </c>
      <c r="G365" s="236">
        <v>77.928750000000008</v>
      </c>
      <c r="H365" s="237">
        <f t="shared" si="83"/>
        <v>9.7200000000000006</v>
      </c>
      <c r="I365" s="236">
        <f>ROUND(H365*(N($J$5+1)),2)</f>
        <v>12.07</v>
      </c>
      <c r="J365" s="241">
        <f t="shared" si="84"/>
        <v>940.6</v>
      </c>
      <c r="K365" s="151"/>
      <c r="L365" s="162" t="s">
        <v>125</v>
      </c>
      <c r="M365" s="152"/>
      <c r="N365" s="140"/>
      <c r="O365" s="100"/>
    </row>
    <row r="366" spans="1:15" s="32" customFormat="1" ht="27.75" customHeight="1" x14ac:dyDescent="0.2">
      <c r="A366" s="93"/>
      <c r="B366"/>
      <c r="C366" s="253" t="s">
        <v>495</v>
      </c>
      <c r="D366" s="243">
        <v>94963</v>
      </c>
      <c r="E366" s="272" t="s">
        <v>75</v>
      </c>
      <c r="F366" s="235" t="s">
        <v>25</v>
      </c>
      <c r="G366" s="236">
        <v>1.03905</v>
      </c>
      <c r="H366" s="237">
        <f t="shared" si="83"/>
        <v>474.22</v>
      </c>
      <c r="I366" s="236">
        <f>ROUND(H366*(N($J$5+1)),2)</f>
        <v>589.08000000000004</v>
      </c>
      <c r="J366" s="241">
        <f t="shared" si="84"/>
        <v>612.08000000000004</v>
      </c>
      <c r="K366" s="151"/>
      <c r="L366" s="162" t="s">
        <v>565</v>
      </c>
      <c r="M366" s="152"/>
      <c r="N366" s="140"/>
      <c r="O366" s="100"/>
    </row>
    <row r="367" spans="1:15" s="32" customFormat="1" ht="38.25" x14ac:dyDescent="0.2">
      <c r="A367" s="93"/>
      <c r="B367"/>
      <c r="C367" s="253" t="s">
        <v>496</v>
      </c>
      <c r="D367" s="243">
        <v>103316</v>
      </c>
      <c r="E367" s="272" t="s">
        <v>79</v>
      </c>
      <c r="F367" s="235" t="s">
        <v>15</v>
      </c>
      <c r="G367" s="236">
        <v>2.3760000000000003</v>
      </c>
      <c r="H367" s="237">
        <f t="shared" si="83"/>
        <v>77.86</v>
      </c>
      <c r="I367" s="236">
        <f>ROUND(H367*(N($J$5+1)),2)</f>
        <v>96.72</v>
      </c>
      <c r="J367" s="241">
        <f t="shared" si="84"/>
        <v>229.81</v>
      </c>
      <c r="K367" s="151"/>
      <c r="L367" s="162" t="s">
        <v>566</v>
      </c>
      <c r="M367" s="152"/>
      <c r="N367" s="140"/>
      <c r="O367" s="100"/>
    </row>
    <row r="368" spans="1:15" s="32" customFormat="1" ht="38.25" x14ac:dyDescent="0.2">
      <c r="A368" s="93"/>
      <c r="B368"/>
      <c r="C368" s="253" t="s">
        <v>497</v>
      </c>
      <c r="D368" s="243">
        <v>87894</v>
      </c>
      <c r="E368" s="272" t="s">
        <v>33</v>
      </c>
      <c r="F368" s="235" t="s">
        <v>15</v>
      </c>
      <c r="G368" s="236">
        <v>3.24</v>
      </c>
      <c r="H368" s="237">
        <f t="shared" si="83"/>
        <v>6.97</v>
      </c>
      <c r="I368" s="236">
        <f>ROUND(H368*(N($J$5+1)),2)</f>
        <v>8.66</v>
      </c>
      <c r="J368" s="241">
        <f t="shared" si="84"/>
        <v>28.06</v>
      </c>
      <c r="K368" s="151"/>
      <c r="L368" s="162" t="s">
        <v>130</v>
      </c>
      <c r="M368" s="152"/>
      <c r="N368" s="140"/>
      <c r="O368" s="100"/>
    </row>
    <row r="369" spans="1:18" s="32" customFormat="1" ht="38.25" x14ac:dyDescent="0.2">
      <c r="A369" s="93"/>
      <c r="B369"/>
      <c r="C369" s="253" t="s">
        <v>498</v>
      </c>
      <c r="D369" s="243">
        <v>104233</v>
      </c>
      <c r="E369" s="272" t="s">
        <v>83</v>
      </c>
      <c r="F369" s="235" t="s">
        <v>15</v>
      </c>
      <c r="G369" s="236">
        <v>3.24</v>
      </c>
      <c r="H369" s="237">
        <f t="shared" si="83"/>
        <v>38.94</v>
      </c>
      <c r="I369" s="236">
        <f>ROUND(H369*(N($J$5+1)),2)</f>
        <v>48.37</v>
      </c>
      <c r="J369" s="241">
        <f t="shared" si="84"/>
        <v>156.72</v>
      </c>
      <c r="K369" s="151"/>
      <c r="L369" s="162" t="s">
        <v>128</v>
      </c>
      <c r="M369" s="152"/>
      <c r="N369" s="140"/>
      <c r="O369" s="100"/>
    </row>
    <row r="370" spans="1:18" s="32" customFormat="1" ht="15.75" customHeight="1" x14ac:dyDescent="0.2">
      <c r="A370" s="93"/>
      <c r="B370"/>
      <c r="C370" s="253" t="s">
        <v>499</v>
      </c>
      <c r="D370" s="243" t="s">
        <v>593</v>
      </c>
      <c r="E370" s="273" t="s">
        <v>552</v>
      </c>
      <c r="F370" s="235" t="s">
        <v>15</v>
      </c>
      <c r="G370" s="236">
        <v>3.24</v>
      </c>
      <c r="H370" s="237">
        <f t="shared" si="83"/>
        <v>3.6208339999999999</v>
      </c>
      <c r="I370" s="236">
        <f>ROUND(H370*(N($J$5+1)),2)</f>
        <v>4.5</v>
      </c>
      <c r="J370" s="241">
        <f t="shared" si="84"/>
        <v>14.58</v>
      </c>
      <c r="K370" s="151"/>
      <c r="L370" s="162">
        <v>3.6208339999999999</v>
      </c>
      <c r="M370" s="152"/>
      <c r="N370" s="140"/>
      <c r="O370" s="100"/>
      <c r="R370" s="113"/>
    </row>
    <row r="371" spans="1:18" s="32" customFormat="1" ht="25.5" x14ac:dyDescent="0.2">
      <c r="A371" s="93"/>
      <c r="B371"/>
      <c r="C371" s="253" t="s">
        <v>500</v>
      </c>
      <c r="D371" s="243">
        <v>98554</v>
      </c>
      <c r="E371" s="272" t="s">
        <v>76</v>
      </c>
      <c r="F371" s="235" t="s">
        <v>15</v>
      </c>
      <c r="G371" s="236">
        <v>3.24</v>
      </c>
      <c r="H371" s="237">
        <f t="shared" si="83"/>
        <v>43.89</v>
      </c>
      <c r="I371" s="236">
        <f>ROUND(H371*(N($J$5+1)),2)</f>
        <v>54.52</v>
      </c>
      <c r="J371" s="241">
        <f t="shared" si="84"/>
        <v>176.64</v>
      </c>
      <c r="K371" s="151"/>
      <c r="L371" s="162" t="s">
        <v>567</v>
      </c>
      <c r="M371" s="152"/>
      <c r="N371" s="140"/>
      <c r="O371" s="100"/>
    </row>
    <row r="372" spans="1:18" s="112" customFormat="1" ht="64.5" customHeight="1" x14ac:dyDescent="0.2">
      <c r="A372" s="111"/>
      <c r="B372"/>
      <c r="C372" s="263" t="s">
        <v>501</v>
      </c>
      <c r="D372" s="264"/>
      <c r="E372" s="265" t="s">
        <v>141</v>
      </c>
      <c r="F372" s="266" t="s">
        <v>31</v>
      </c>
      <c r="G372" s="275">
        <v>1</v>
      </c>
      <c r="H372" s="276"/>
      <c r="I372" s="269">
        <f>ROUND((H372*(N($J$5+1))),2)</f>
        <v>0</v>
      </c>
      <c r="J372" s="270">
        <f t="shared" ref="J372" si="85">ROUND(G372*I372,2)</f>
        <v>0</v>
      </c>
      <c r="K372" s="178"/>
      <c r="L372" s="166"/>
      <c r="M372" s="154"/>
      <c r="N372" s="141"/>
      <c r="O372" s="100"/>
    </row>
    <row r="373" spans="1:18" s="32" customFormat="1" ht="25.5" x14ac:dyDescent="0.2">
      <c r="A373" s="93"/>
      <c r="B373"/>
      <c r="C373" s="253" t="s">
        <v>502</v>
      </c>
      <c r="D373" s="243">
        <v>92267</v>
      </c>
      <c r="E373" s="272" t="s">
        <v>302</v>
      </c>
      <c r="F373" s="235" t="s">
        <v>15</v>
      </c>
      <c r="G373" s="236">
        <v>97.392939560112723</v>
      </c>
      <c r="H373" s="237">
        <f t="shared" ref="H373:H379" si="86">L373-L373*J$7</f>
        <v>55.93</v>
      </c>
      <c r="I373" s="236">
        <f>ROUND(H373*(N($J$5+1)),2)</f>
        <v>69.48</v>
      </c>
      <c r="J373" s="241">
        <f t="shared" ref="J373:J380" si="87">ROUND(G373*I373,2)</f>
        <v>6766.86</v>
      </c>
      <c r="K373" s="151"/>
      <c r="L373" s="162" t="s">
        <v>131</v>
      </c>
      <c r="M373" s="152"/>
      <c r="N373" s="140"/>
      <c r="O373" s="100"/>
    </row>
    <row r="374" spans="1:18" s="32" customFormat="1" ht="38.25" x14ac:dyDescent="0.2">
      <c r="A374" s="93"/>
      <c r="B374"/>
      <c r="C374" s="253" t="s">
        <v>503</v>
      </c>
      <c r="D374" s="243">
        <v>92921</v>
      </c>
      <c r="E374" s="272" t="s">
        <v>74</v>
      </c>
      <c r="F374" s="235" t="s">
        <v>29</v>
      </c>
      <c r="G374" s="236">
        <v>452.16012328003245</v>
      </c>
      <c r="H374" s="237">
        <f t="shared" si="86"/>
        <v>9.7200000000000006</v>
      </c>
      <c r="I374" s="236">
        <f>ROUND(H374*(N($J$5+1)),2)</f>
        <v>12.07</v>
      </c>
      <c r="J374" s="241">
        <f t="shared" si="87"/>
        <v>5457.57</v>
      </c>
      <c r="K374" s="151"/>
      <c r="L374" s="162" t="s">
        <v>125</v>
      </c>
      <c r="M374" s="152"/>
      <c r="N374" s="140"/>
      <c r="O374" s="100"/>
    </row>
    <row r="375" spans="1:18" s="32" customFormat="1" ht="27.75" customHeight="1" x14ac:dyDescent="0.2">
      <c r="A375" s="93"/>
      <c r="B375"/>
      <c r="C375" s="253" t="s">
        <v>504</v>
      </c>
      <c r="D375" s="243">
        <v>94963</v>
      </c>
      <c r="E375" s="272" t="s">
        <v>75</v>
      </c>
      <c r="F375" s="235" t="s">
        <v>25</v>
      </c>
      <c r="G375" s="236">
        <v>6.0288016437337655</v>
      </c>
      <c r="H375" s="237">
        <f t="shared" si="86"/>
        <v>474.22</v>
      </c>
      <c r="I375" s="236">
        <f>ROUND(H375*(N($J$5+1)),2)</f>
        <v>589.08000000000004</v>
      </c>
      <c r="J375" s="241">
        <f t="shared" si="87"/>
        <v>3551.45</v>
      </c>
      <c r="K375" s="151"/>
      <c r="L375" s="162" t="s">
        <v>565</v>
      </c>
      <c r="M375" s="152"/>
      <c r="N375" s="140"/>
      <c r="O375" s="100"/>
    </row>
    <row r="376" spans="1:18" s="32" customFormat="1" ht="38.25" x14ac:dyDescent="0.2">
      <c r="A376" s="93"/>
      <c r="B376"/>
      <c r="C376" s="253" t="s">
        <v>505</v>
      </c>
      <c r="D376" s="243">
        <v>103316</v>
      </c>
      <c r="E376" s="272" t="s">
        <v>79</v>
      </c>
      <c r="F376" s="235" t="s">
        <v>15</v>
      </c>
      <c r="G376" s="236">
        <v>37.296599999999998</v>
      </c>
      <c r="H376" s="237">
        <f t="shared" si="86"/>
        <v>77.86</v>
      </c>
      <c r="I376" s="236">
        <f>ROUND(H376*(N($J$5+1)),2)</f>
        <v>96.72</v>
      </c>
      <c r="J376" s="241">
        <f t="shared" si="87"/>
        <v>3607.33</v>
      </c>
      <c r="K376" s="151"/>
      <c r="L376" s="162" t="s">
        <v>566</v>
      </c>
      <c r="M376" s="152"/>
      <c r="N376" s="140"/>
      <c r="O376" s="100"/>
    </row>
    <row r="377" spans="1:18" s="32" customFormat="1" ht="38.25" x14ac:dyDescent="0.2">
      <c r="A377" s="93"/>
      <c r="B377"/>
      <c r="C377" s="253" t="s">
        <v>506</v>
      </c>
      <c r="D377" s="243">
        <v>87894</v>
      </c>
      <c r="E377" s="272" t="s">
        <v>33</v>
      </c>
      <c r="F377" s="235" t="s">
        <v>15</v>
      </c>
      <c r="G377" s="236">
        <v>9.7200000000000006</v>
      </c>
      <c r="H377" s="237">
        <f t="shared" si="86"/>
        <v>6.97</v>
      </c>
      <c r="I377" s="236">
        <f>ROUND(H377*(N($J$5+1)),2)</f>
        <v>8.66</v>
      </c>
      <c r="J377" s="241">
        <f t="shared" si="87"/>
        <v>84.18</v>
      </c>
      <c r="K377" s="151"/>
      <c r="L377" s="162" t="s">
        <v>130</v>
      </c>
      <c r="M377" s="152"/>
      <c r="N377" s="140"/>
      <c r="O377" s="100"/>
    </row>
    <row r="378" spans="1:18" s="32" customFormat="1" ht="38.25" x14ac:dyDescent="0.2">
      <c r="A378" s="93"/>
      <c r="B378"/>
      <c r="C378" s="253" t="s">
        <v>507</v>
      </c>
      <c r="D378" s="243">
        <v>104233</v>
      </c>
      <c r="E378" s="272" t="s">
        <v>83</v>
      </c>
      <c r="F378" s="235" t="s">
        <v>15</v>
      </c>
      <c r="G378" s="236">
        <v>9.7200000000000006</v>
      </c>
      <c r="H378" s="237">
        <f t="shared" si="86"/>
        <v>38.94</v>
      </c>
      <c r="I378" s="236">
        <f>ROUND(H378*(N($J$5+1)),2)</f>
        <v>48.37</v>
      </c>
      <c r="J378" s="241">
        <f t="shared" si="87"/>
        <v>470.16</v>
      </c>
      <c r="K378" s="151"/>
      <c r="L378" s="162" t="s">
        <v>128</v>
      </c>
      <c r="M378" s="152"/>
      <c r="N378" s="140"/>
      <c r="O378" s="100"/>
    </row>
    <row r="379" spans="1:18" s="32" customFormat="1" ht="15.75" customHeight="1" x14ac:dyDescent="0.2">
      <c r="A379" s="93"/>
      <c r="B379"/>
      <c r="C379" s="253" t="s">
        <v>508</v>
      </c>
      <c r="D379" s="243" t="s">
        <v>593</v>
      </c>
      <c r="E379" s="273" t="s">
        <v>552</v>
      </c>
      <c r="F379" s="235" t="s">
        <v>15</v>
      </c>
      <c r="G379" s="236">
        <v>50.859000000000009</v>
      </c>
      <c r="H379" s="237">
        <f t="shared" si="86"/>
        <v>3.6208339999999999</v>
      </c>
      <c r="I379" s="236">
        <f>ROUND(H379*(N($J$5+1)),2)</f>
        <v>4.5</v>
      </c>
      <c r="J379" s="241">
        <f t="shared" si="87"/>
        <v>228.87</v>
      </c>
      <c r="K379" s="151"/>
      <c r="L379" s="162">
        <v>3.6208339999999999</v>
      </c>
      <c r="M379" s="152"/>
      <c r="N379" s="140"/>
      <c r="O379" s="100"/>
      <c r="R379" s="113"/>
    </row>
    <row r="380" spans="1:18" s="32" customFormat="1" ht="25.5" x14ac:dyDescent="0.2">
      <c r="A380" s="93"/>
      <c r="B380"/>
      <c r="C380" s="253" t="s">
        <v>509</v>
      </c>
      <c r="D380" s="243">
        <v>98554</v>
      </c>
      <c r="E380" s="272" t="s">
        <v>76</v>
      </c>
      <c r="F380" s="235" t="s">
        <v>15</v>
      </c>
      <c r="G380" s="236">
        <v>50.859000000000009</v>
      </c>
      <c r="H380" s="237">
        <f>L380-L380*J$7</f>
        <v>43.89</v>
      </c>
      <c r="I380" s="236">
        <f>ROUND(H380*(N($J$5+1)),2)</f>
        <v>54.52</v>
      </c>
      <c r="J380" s="241">
        <f t="shared" si="87"/>
        <v>2772.83</v>
      </c>
      <c r="K380" s="151"/>
      <c r="L380" s="162" t="s">
        <v>567</v>
      </c>
      <c r="M380" s="152"/>
      <c r="N380" s="140"/>
      <c r="O380" s="100"/>
    </row>
    <row r="381" spans="1:18" s="17" customFormat="1" x14ac:dyDescent="0.2">
      <c r="A381" s="90"/>
      <c r="B381"/>
      <c r="C381" s="248" t="s">
        <v>332</v>
      </c>
      <c r="D381" s="249"/>
      <c r="E381" s="250" t="s">
        <v>166</v>
      </c>
      <c r="F381" s="251"/>
      <c r="G381" s="277"/>
      <c r="H381" s="252"/>
      <c r="I381" s="252"/>
      <c r="J381" s="252">
        <f t="shared" ref="J381:J409" si="88">ROUND(G381*I381,2)</f>
        <v>0</v>
      </c>
      <c r="K381" s="178"/>
      <c r="L381" s="164"/>
      <c r="M381" s="153"/>
      <c r="N381" s="139"/>
      <c r="O381" s="100"/>
      <c r="R381" s="18"/>
    </row>
    <row r="382" spans="1:18" s="112" customFormat="1" ht="25.5" x14ac:dyDescent="0.2">
      <c r="A382" s="111"/>
      <c r="B382"/>
      <c r="C382" s="263" t="s">
        <v>474</v>
      </c>
      <c r="D382" s="264"/>
      <c r="E382" s="265" t="s">
        <v>274</v>
      </c>
      <c r="F382" s="266" t="s">
        <v>31</v>
      </c>
      <c r="G382" s="274">
        <v>1</v>
      </c>
      <c r="H382" s="276"/>
      <c r="I382" s="269">
        <f>ROUND((H382*(N($J$5+1))),2)</f>
        <v>0</v>
      </c>
      <c r="J382" s="270">
        <f t="shared" si="88"/>
        <v>0</v>
      </c>
      <c r="K382" s="178"/>
      <c r="L382" s="166"/>
      <c r="M382" s="154"/>
      <c r="N382" s="141"/>
      <c r="O382" s="100"/>
    </row>
    <row r="383" spans="1:18" s="32" customFormat="1" ht="25.5" x14ac:dyDescent="0.2">
      <c r="A383" s="93"/>
      <c r="B383"/>
      <c r="C383" s="253" t="s">
        <v>475</v>
      </c>
      <c r="D383" s="243">
        <v>92267</v>
      </c>
      <c r="E383" s="272" t="s">
        <v>302</v>
      </c>
      <c r="F383" s="235" t="s">
        <v>15</v>
      </c>
      <c r="G383" s="236">
        <v>54.715500000000006</v>
      </c>
      <c r="H383" s="237">
        <f t="shared" ref="H383:H390" si="89">L383-L383*J$7</f>
        <v>55.93</v>
      </c>
      <c r="I383" s="236">
        <f>ROUND(H383*(N($J$5+1)),2)</f>
        <v>69.48</v>
      </c>
      <c r="J383" s="241">
        <f t="shared" ref="J383:J390" si="90">ROUND(G383*I383,2)</f>
        <v>3801.63</v>
      </c>
      <c r="K383" s="151"/>
      <c r="L383" s="162" t="s">
        <v>131</v>
      </c>
      <c r="M383" s="152"/>
      <c r="N383" s="140"/>
      <c r="O383" s="100"/>
    </row>
    <row r="384" spans="1:18" s="32" customFormat="1" ht="38.25" x14ac:dyDescent="0.2">
      <c r="A384" s="93"/>
      <c r="B384"/>
      <c r="C384" s="253" t="s">
        <v>476</v>
      </c>
      <c r="D384" s="243">
        <v>92921</v>
      </c>
      <c r="E384" s="272" t="s">
        <v>74</v>
      </c>
      <c r="F384" s="235" t="s">
        <v>29</v>
      </c>
      <c r="G384" s="236">
        <v>210.95437500000003</v>
      </c>
      <c r="H384" s="237">
        <f t="shared" si="89"/>
        <v>9.7200000000000006</v>
      </c>
      <c r="I384" s="236">
        <f>ROUND(H384*(N($J$5+1)),2)</f>
        <v>12.07</v>
      </c>
      <c r="J384" s="241">
        <f t="shared" si="90"/>
        <v>2546.2199999999998</v>
      </c>
      <c r="K384" s="151"/>
      <c r="L384" s="162" t="s">
        <v>125</v>
      </c>
      <c r="M384" s="152"/>
      <c r="N384" s="140"/>
      <c r="O384" s="100"/>
    </row>
    <row r="385" spans="1:15" s="32" customFormat="1" ht="27.75" customHeight="1" x14ac:dyDescent="0.2">
      <c r="A385" s="93"/>
      <c r="B385"/>
      <c r="C385" s="253" t="s">
        <v>477</v>
      </c>
      <c r="D385" s="243">
        <v>94963</v>
      </c>
      <c r="E385" s="272" t="s">
        <v>75</v>
      </c>
      <c r="F385" s="235" t="s">
        <v>25</v>
      </c>
      <c r="G385" s="236">
        <v>2.8127250000000004</v>
      </c>
      <c r="H385" s="237">
        <f t="shared" si="89"/>
        <v>474.22</v>
      </c>
      <c r="I385" s="236">
        <f>ROUND(H385*(N($J$5+1)),2)</f>
        <v>589.08000000000004</v>
      </c>
      <c r="J385" s="241">
        <f t="shared" si="90"/>
        <v>1656.92</v>
      </c>
      <c r="K385" s="151"/>
      <c r="L385" s="162" t="s">
        <v>565</v>
      </c>
      <c r="M385" s="152"/>
      <c r="N385" s="140"/>
      <c r="O385" s="100"/>
    </row>
    <row r="386" spans="1:15" s="32" customFormat="1" ht="38.25" x14ac:dyDescent="0.2">
      <c r="A386" s="93"/>
      <c r="B386"/>
      <c r="C386" s="253" t="s">
        <v>478</v>
      </c>
      <c r="D386" s="243">
        <v>103316</v>
      </c>
      <c r="E386" s="272" t="s">
        <v>79</v>
      </c>
      <c r="F386" s="235" t="s">
        <v>15</v>
      </c>
      <c r="G386" s="236">
        <v>10.692000000000002</v>
      </c>
      <c r="H386" s="237">
        <f t="shared" si="89"/>
        <v>77.86</v>
      </c>
      <c r="I386" s="236">
        <f>ROUND(H386*(N($J$5+1)),2)</f>
        <v>96.72</v>
      </c>
      <c r="J386" s="241">
        <f t="shared" si="90"/>
        <v>1034.1300000000001</v>
      </c>
      <c r="K386" s="151"/>
      <c r="L386" s="162" t="s">
        <v>566</v>
      </c>
      <c r="M386" s="152"/>
      <c r="N386" s="140"/>
      <c r="O386" s="100"/>
    </row>
    <row r="387" spans="1:15" s="32" customFormat="1" ht="38.25" x14ac:dyDescent="0.2">
      <c r="A387" s="93"/>
      <c r="B387"/>
      <c r="C387" s="253" t="s">
        <v>479</v>
      </c>
      <c r="D387" s="243">
        <v>87894</v>
      </c>
      <c r="E387" s="272" t="s">
        <v>33</v>
      </c>
      <c r="F387" s="235" t="s">
        <v>15</v>
      </c>
      <c r="G387" s="236">
        <v>14.580000000000002</v>
      </c>
      <c r="H387" s="237">
        <f t="shared" si="89"/>
        <v>6.97</v>
      </c>
      <c r="I387" s="236">
        <f>ROUND(H387*(N($J$5+1)),2)</f>
        <v>8.66</v>
      </c>
      <c r="J387" s="241">
        <f t="shared" si="90"/>
        <v>126.26</v>
      </c>
      <c r="K387" s="151"/>
      <c r="L387" s="162" t="s">
        <v>130</v>
      </c>
      <c r="M387" s="152"/>
      <c r="N387" s="140"/>
      <c r="O387" s="100"/>
    </row>
    <row r="388" spans="1:15" s="32" customFormat="1" ht="38.25" x14ac:dyDescent="0.2">
      <c r="A388" s="93"/>
      <c r="B388"/>
      <c r="C388" s="253" t="s">
        <v>480</v>
      </c>
      <c r="D388" s="243">
        <v>104233</v>
      </c>
      <c r="E388" s="272" t="s">
        <v>83</v>
      </c>
      <c r="F388" s="235" t="s">
        <v>15</v>
      </c>
      <c r="G388" s="236">
        <v>14.580000000000002</v>
      </c>
      <c r="H388" s="237">
        <f t="shared" si="89"/>
        <v>38.94</v>
      </c>
      <c r="I388" s="236">
        <f>ROUND(H388*(N($J$5+1)),2)</f>
        <v>48.37</v>
      </c>
      <c r="J388" s="241">
        <f t="shared" si="90"/>
        <v>705.23</v>
      </c>
      <c r="K388" s="151"/>
      <c r="L388" s="162" t="s">
        <v>128</v>
      </c>
      <c r="M388" s="152"/>
      <c r="N388" s="140"/>
      <c r="O388" s="100"/>
    </row>
    <row r="389" spans="1:15" s="32" customFormat="1" ht="15.75" customHeight="1" x14ac:dyDescent="0.2">
      <c r="A389" s="93"/>
      <c r="B389"/>
      <c r="C389" s="253" t="s">
        <v>481</v>
      </c>
      <c r="D389" s="243" t="s">
        <v>593</v>
      </c>
      <c r="E389" s="273" t="s">
        <v>552</v>
      </c>
      <c r="F389" s="235" t="s">
        <v>15</v>
      </c>
      <c r="G389" s="236">
        <v>14.580000000000002</v>
      </c>
      <c r="H389" s="237">
        <f t="shared" si="89"/>
        <v>3.6208339999999999</v>
      </c>
      <c r="I389" s="236">
        <f>ROUND(H389*(N($J$5+1)),2)</f>
        <v>4.5</v>
      </c>
      <c r="J389" s="241">
        <f t="shared" si="90"/>
        <v>65.61</v>
      </c>
      <c r="K389" s="151"/>
      <c r="L389" s="162">
        <v>3.6208339999999999</v>
      </c>
      <c r="M389" s="152"/>
      <c r="N389" s="140"/>
      <c r="O389" s="100"/>
    </row>
    <row r="390" spans="1:15" s="32" customFormat="1" ht="25.5" x14ac:dyDescent="0.2">
      <c r="A390" s="93"/>
      <c r="B390"/>
      <c r="C390" s="253" t="s">
        <v>482</v>
      </c>
      <c r="D390" s="243">
        <v>98554</v>
      </c>
      <c r="E390" s="272" t="s">
        <v>76</v>
      </c>
      <c r="F390" s="235" t="s">
        <v>15</v>
      </c>
      <c r="G390" s="236">
        <v>14.580000000000002</v>
      </c>
      <c r="H390" s="237">
        <f t="shared" si="89"/>
        <v>43.89</v>
      </c>
      <c r="I390" s="236">
        <f>ROUND(H390*(N($J$5+1)),2)</f>
        <v>54.52</v>
      </c>
      <c r="J390" s="241">
        <f t="shared" si="90"/>
        <v>794.9</v>
      </c>
      <c r="K390" s="151"/>
      <c r="L390" s="162" t="s">
        <v>567</v>
      </c>
      <c r="M390" s="152"/>
      <c r="N390" s="140"/>
      <c r="O390" s="100"/>
    </row>
    <row r="391" spans="1:15" s="112" customFormat="1" ht="25.5" x14ac:dyDescent="0.2">
      <c r="A391" s="111"/>
      <c r="B391"/>
      <c r="C391" s="263" t="s">
        <v>483</v>
      </c>
      <c r="D391" s="264"/>
      <c r="E391" s="265" t="s">
        <v>275</v>
      </c>
      <c r="F391" s="266" t="s">
        <v>31</v>
      </c>
      <c r="G391" s="275">
        <v>1</v>
      </c>
      <c r="H391" s="276"/>
      <c r="I391" s="269">
        <f>ROUND((H391*(N($J$5+1))),2)</f>
        <v>0</v>
      </c>
      <c r="J391" s="270">
        <f t="shared" si="88"/>
        <v>0</v>
      </c>
      <c r="K391" s="178"/>
      <c r="L391" s="166"/>
      <c r="M391" s="154"/>
      <c r="N391" s="141"/>
      <c r="O391" s="100"/>
    </row>
    <row r="392" spans="1:15" s="32" customFormat="1" ht="25.5" x14ac:dyDescent="0.2">
      <c r="A392" s="93"/>
      <c r="B392"/>
      <c r="C392" s="253" t="s">
        <v>484</v>
      </c>
      <c r="D392" s="243">
        <v>92267</v>
      </c>
      <c r="E392" s="272" t="s">
        <v>302</v>
      </c>
      <c r="F392" s="235" t="s">
        <v>15</v>
      </c>
      <c r="G392" s="236">
        <v>26.878500000000003</v>
      </c>
      <c r="H392" s="237">
        <f t="shared" ref="H392:H399" si="91">L392-L392*J$7</f>
        <v>55.93</v>
      </c>
      <c r="I392" s="236">
        <f>ROUND(H392*(N($J$5+1)),2)</f>
        <v>69.48</v>
      </c>
      <c r="J392" s="241">
        <f t="shared" ref="J392:J399" si="92">ROUND(G392*I392,2)</f>
        <v>1867.52</v>
      </c>
      <c r="K392" s="151"/>
      <c r="L392" s="162" t="s">
        <v>131</v>
      </c>
      <c r="M392" s="152"/>
      <c r="N392" s="140"/>
      <c r="O392" s="100"/>
    </row>
    <row r="393" spans="1:15" s="32" customFormat="1" ht="38.25" x14ac:dyDescent="0.2">
      <c r="A393" s="93"/>
      <c r="B393"/>
      <c r="C393" s="253" t="s">
        <v>485</v>
      </c>
      <c r="D393" s="243">
        <v>92921</v>
      </c>
      <c r="E393" s="272" t="s">
        <v>74</v>
      </c>
      <c r="F393" s="235" t="s">
        <v>29</v>
      </c>
      <c r="G393" s="236">
        <v>86.518125000000012</v>
      </c>
      <c r="H393" s="237">
        <f t="shared" si="91"/>
        <v>9.7200000000000006</v>
      </c>
      <c r="I393" s="236">
        <f>ROUND(H393*(N($J$5+1)),2)</f>
        <v>12.07</v>
      </c>
      <c r="J393" s="241">
        <f t="shared" si="92"/>
        <v>1044.27</v>
      </c>
      <c r="K393" s="151"/>
      <c r="L393" s="162" t="s">
        <v>125</v>
      </c>
      <c r="M393" s="152"/>
      <c r="N393" s="140"/>
      <c r="O393" s="100"/>
    </row>
    <row r="394" spans="1:15" s="32" customFormat="1" ht="27.75" customHeight="1" x14ac:dyDescent="0.2">
      <c r="A394" s="93"/>
      <c r="B394"/>
      <c r="C394" s="253" t="s">
        <v>486</v>
      </c>
      <c r="D394" s="243">
        <v>94963</v>
      </c>
      <c r="E394" s="272" t="s">
        <v>75</v>
      </c>
      <c r="F394" s="235" t="s">
        <v>25</v>
      </c>
      <c r="G394" s="236">
        <v>1.153575</v>
      </c>
      <c r="H394" s="237">
        <f t="shared" si="91"/>
        <v>474.22</v>
      </c>
      <c r="I394" s="236">
        <f>ROUND(H394*(N($J$5+1)),2)</f>
        <v>589.08000000000004</v>
      </c>
      <c r="J394" s="241">
        <f t="shared" si="92"/>
        <v>679.55</v>
      </c>
      <c r="K394" s="151"/>
      <c r="L394" s="162" t="s">
        <v>565</v>
      </c>
      <c r="M394" s="152"/>
      <c r="N394" s="140"/>
      <c r="O394" s="100"/>
    </row>
    <row r="395" spans="1:15" s="32" customFormat="1" ht="38.25" x14ac:dyDescent="0.2">
      <c r="A395" s="93"/>
      <c r="B395"/>
      <c r="C395" s="253" t="s">
        <v>487</v>
      </c>
      <c r="D395" s="243">
        <v>103316</v>
      </c>
      <c r="E395" s="272" t="s">
        <v>79</v>
      </c>
      <c r="F395" s="235" t="s">
        <v>15</v>
      </c>
      <c r="G395" s="236">
        <v>3.5640000000000005</v>
      </c>
      <c r="H395" s="237">
        <f t="shared" si="91"/>
        <v>77.86</v>
      </c>
      <c r="I395" s="236">
        <f>ROUND(H395*(N($J$5+1)),2)</f>
        <v>96.72</v>
      </c>
      <c r="J395" s="241">
        <f t="shared" si="92"/>
        <v>344.71</v>
      </c>
      <c r="K395" s="151"/>
      <c r="L395" s="162" t="s">
        <v>566</v>
      </c>
      <c r="M395" s="152"/>
      <c r="N395" s="140"/>
      <c r="O395" s="100"/>
    </row>
    <row r="396" spans="1:15" s="32" customFormat="1" ht="38.25" x14ac:dyDescent="0.2">
      <c r="A396" s="93"/>
      <c r="B396"/>
      <c r="C396" s="253" t="s">
        <v>488</v>
      </c>
      <c r="D396" s="243">
        <v>87894</v>
      </c>
      <c r="E396" s="272" t="s">
        <v>33</v>
      </c>
      <c r="F396" s="235" t="s">
        <v>15</v>
      </c>
      <c r="G396" s="236">
        <v>4.8600000000000003</v>
      </c>
      <c r="H396" s="237">
        <f t="shared" si="91"/>
        <v>6.97</v>
      </c>
      <c r="I396" s="236">
        <f>ROUND(H396*(N($J$5+1)),2)</f>
        <v>8.66</v>
      </c>
      <c r="J396" s="241">
        <f t="shared" si="92"/>
        <v>42.09</v>
      </c>
      <c r="K396" s="151"/>
      <c r="L396" s="162" t="s">
        <v>130</v>
      </c>
      <c r="M396" s="152"/>
      <c r="N396" s="140"/>
      <c r="O396" s="100"/>
    </row>
    <row r="397" spans="1:15" s="32" customFormat="1" ht="38.25" x14ac:dyDescent="0.2">
      <c r="A397" s="93"/>
      <c r="B397"/>
      <c r="C397" s="253" t="s">
        <v>489</v>
      </c>
      <c r="D397" s="243">
        <v>104233</v>
      </c>
      <c r="E397" s="272" t="s">
        <v>83</v>
      </c>
      <c r="F397" s="235" t="s">
        <v>15</v>
      </c>
      <c r="G397" s="236">
        <v>4.8600000000000003</v>
      </c>
      <c r="H397" s="237">
        <f t="shared" si="91"/>
        <v>38.94</v>
      </c>
      <c r="I397" s="236">
        <f>ROUND(H397*(N($J$5+1)),2)</f>
        <v>48.37</v>
      </c>
      <c r="J397" s="241">
        <f t="shared" si="92"/>
        <v>235.08</v>
      </c>
      <c r="K397" s="151"/>
      <c r="L397" s="162" t="s">
        <v>128</v>
      </c>
      <c r="M397" s="152"/>
      <c r="N397" s="140"/>
      <c r="O397" s="100"/>
    </row>
    <row r="398" spans="1:15" s="32" customFormat="1" ht="15.75" customHeight="1" x14ac:dyDescent="0.2">
      <c r="A398" s="93"/>
      <c r="B398"/>
      <c r="C398" s="253" t="s">
        <v>490</v>
      </c>
      <c r="D398" s="243" t="s">
        <v>593</v>
      </c>
      <c r="E398" s="273" t="s">
        <v>552</v>
      </c>
      <c r="F398" s="235" t="s">
        <v>15</v>
      </c>
      <c r="G398" s="236">
        <v>4.8600000000000003</v>
      </c>
      <c r="H398" s="237">
        <f t="shared" si="91"/>
        <v>3.6208339999999999</v>
      </c>
      <c r="I398" s="236">
        <f>ROUND(H398*(N($J$5+1)),2)</f>
        <v>4.5</v>
      </c>
      <c r="J398" s="241">
        <f t="shared" si="92"/>
        <v>21.87</v>
      </c>
      <c r="K398" s="151"/>
      <c r="L398" s="162">
        <v>3.6208339999999999</v>
      </c>
      <c r="M398" s="152"/>
      <c r="N398" s="140"/>
      <c r="O398" s="100"/>
    </row>
    <row r="399" spans="1:15" s="32" customFormat="1" ht="25.5" x14ac:dyDescent="0.2">
      <c r="A399" s="93"/>
      <c r="B399"/>
      <c r="C399" s="253" t="s">
        <v>491</v>
      </c>
      <c r="D399" s="243">
        <v>98554</v>
      </c>
      <c r="E399" s="272" t="s">
        <v>76</v>
      </c>
      <c r="F399" s="235" t="s">
        <v>15</v>
      </c>
      <c r="G399" s="236">
        <v>4.8600000000000003</v>
      </c>
      <c r="H399" s="237">
        <f t="shared" si="91"/>
        <v>43.89</v>
      </c>
      <c r="I399" s="236">
        <f>ROUND(H399*(N($J$5+1)),2)</f>
        <v>54.52</v>
      </c>
      <c r="J399" s="241">
        <f t="shared" si="92"/>
        <v>264.97000000000003</v>
      </c>
      <c r="K399" s="151"/>
      <c r="L399" s="162" t="s">
        <v>567</v>
      </c>
      <c r="M399" s="152"/>
      <c r="N399" s="140"/>
      <c r="O399" s="100"/>
    </row>
    <row r="400" spans="1:15" s="112" customFormat="1" ht="25.5" x14ac:dyDescent="0.2">
      <c r="A400" s="111"/>
      <c r="B400"/>
      <c r="C400" s="263" t="s">
        <v>492</v>
      </c>
      <c r="D400" s="264"/>
      <c r="E400" s="265" t="s">
        <v>142</v>
      </c>
      <c r="F400" s="266" t="s">
        <v>31</v>
      </c>
      <c r="G400" s="275">
        <v>1</v>
      </c>
      <c r="H400" s="276"/>
      <c r="I400" s="269">
        <f>ROUND((H400*(N($J$5+1))),2)</f>
        <v>0</v>
      </c>
      <c r="J400" s="270">
        <f t="shared" ref="J400" si="93">ROUND(G400*I400,2)</f>
        <v>0</v>
      </c>
      <c r="K400" s="178"/>
      <c r="L400" s="166"/>
      <c r="M400" s="154"/>
      <c r="N400" s="141"/>
      <c r="O400" s="100"/>
    </row>
    <row r="401" spans="1:18" s="32" customFormat="1" ht="25.5" x14ac:dyDescent="0.2">
      <c r="A401" s="93"/>
      <c r="B401"/>
      <c r="C401" s="253" t="s">
        <v>493</v>
      </c>
      <c r="D401" s="243">
        <v>92267</v>
      </c>
      <c r="E401" s="272" t="s">
        <v>302</v>
      </c>
      <c r="F401" s="235" t="s">
        <v>15</v>
      </c>
      <c r="G401" s="236">
        <v>12.703749510705009</v>
      </c>
      <c r="H401" s="237">
        <f t="shared" ref="H401:H408" si="94">L401-L401*J$7</f>
        <v>55.93</v>
      </c>
      <c r="I401" s="236">
        <f>ROUND(H401*(N($J$5+1)),2)</f>
        <v>69.48</v>
      </c>
      <c r="J401" s="241">
        <f t="shared" ref="J401:J408" si="95">ROUND(G401*I401,2)</f>
        <v>882.66</v>
      </c>
      <c r="K401" s="151"/>
      <c r="L401" s="162" t="s">
        <v>131</v>
      </c>
      <c r="M401" s="152"/>
      <c r="N401" s="140"/>
      <c r="O401" s="100"/>
    </row>
    <row r="402" spans="1:18" s="32" customFormat="1" ht="38.25" x14ac:dyDescent="0.2">
      <c r="A402" s="93"/>
      <c r="B402"/>
      <c r="C402" s="253" t="s">
        <v>494</v>
      </c>
      <c r="D402" s="243">
        <v>92919</v>
      </c>
      <c r="E402" s="272" t="s">
        <v>73</v>
      </c>
      <c r="F402" s="235" t="s">
        <v>29</v>
      </c>
      <c r="G402" s="236">
        <v>78.186234606598745</v>
      </c>
      <c r="H402" s="237">
        <f t="shared" si="94"/>
        <v>11.83</v>
      </c>
      <c r="I402" s="236">
        <f>ROUND(H402*(N($J$5+1)),2)</f>
        <v>14.7</v>
      </c>
      <c r="J402" s="241">
        <f t="shared" si="95"/>
        <v>1149.3399999999999</v>
      </c>
      <c r="K402" s="151"/>
      <c r="L402" s="162" t="s">
        <v>126</v>
      </c>
      <c r="M402" s="152"/>
      <c r="N402" s="140"/>
      <c r="O402" s="100"/>
    </row>
    <row r="403" spans="1:18" s="32" customFormat="1" ht="27.75" customHeight="1" x14ac:dyDescent="0.2">
      <c r="A403" s="93"/>
      <c r="B403"/>
      <c r="C403" s="253" t="s">
        <v>495</v>
      </c>
      <c r="D403" s="243">
        <v>94963</v>
      </c>
      <c r="E403" s="272" t="s">
        <v>75</v>
      </c>
      <c r="F403" s="235" t="s">
        <v>25</v>
      </c>
      <c r="G403" s="236">
        <v>1.0424831280879834</v>
      </c>
      <c r="H403" s="237">
        <f t="shared" si="94"/>
        <v>474.22</v>
      </c>
      <c r="I403" s="236">
        <f>ROUND(H403*(N($J$5+1)),2)</f>
        <v>589.08000000000004</v>
      </c>
      <c r="J403" s="241">
        <f t="shared" si="95"/>
        <v>614.11</v>
      </c>
      <c r="K403" s="151"/>
      <c r="L403" s="162" t="s">
        <v>565</v>
      </c>
      <c r="M403" s="152"/>
      <c r="N403" s="140"/>
      <c r="O403" s="100"/>
    </row>
    <row r="404" spans="1:18" s="32" customFormat="1" ht="38.25" x14ac:dyDescent="0.2">
      <c r="A404" s="93"/>
      <c r="B404"/>
      <c r="C404" s="253" t="s">
        <v>496</v>
      </c>
      <c r="D404" s="243">
        <v>103316</v>
      </c>
      <c r="E404" s="272" t="s">
        <v>79</v>
      </c>
      <c r="F404" s="235" t="s">
        <v>15</v>
      </c>
      <c r="G404" s="236">
        <v>13.1736</v>
      </c>
      <c r="H404" s="237">
        <f t="shared" si="94"/>
        <v>77.86</v>
      </c>
      <c r="I404" s="236">
        <f>ROUND(H404*(N($J$5+1)),2)</f>
        <v>96.72</v>
      </c>
      <c r="J404" s="241">
        <f t="shared" si="95"/>
        <v>1274.1500000000001</v>
      </c>
      <c r="K404" s="151"/>
      <c r="L404" s="162" t="s">
        <v>566</v>
      </c>
      <c r="M404" s="152"/>
      <c r="N404" s="140"/>
      <c r="O404" s="100"/>
    </row>
    <row r="405" spans="1:18" s="32" customFormat="1" ht="38.25" x14ac:dyDescent="0.2">
      <c r="A405" s="93"/>
      <c r="B405"/>
      <c r="C405" s="253" t="s">
        <v>497</v>
      </c>
      <c r="D405" s="243">
        <v>87894</v>
      </c>
      <c r="E405" s="272" t="s">
        <v>33</v>
      </c>
      <c r="F405" s="235" t="s">
        <v>15</v>
      </c>
      <c r="G405" s="236">
        <v>3.24</v>
      </c>
      <c r="H405" s="237">
        <f t="shared" si="94"/>
        <v>6.97</v>
      </c>
      <c r="I405" s="236">
        <f>ROUND(H405*(N($J$5+1)),2)</f>
        <v>8.66</v>
      </c>
      <c r="J405" s="241">
        <f t="shared" si="95"/>
        <v>28.06</v>
      </c>
      <c r="K405" s="151"/>
      <c r="L405" s="162" t="s">
        <v>130</v>
      </c>
      <c r="M405" s="152"/>
      <c r="N405" s="140"/>
      <c r="O405" s="100"/>
    </row>
    <row r="406" spans="1:18" s="32" customFormat="1" ht="38.25" x14ac:dyDescent="0.2">
      <c r="A406" s="93"/>
      <c r="B406"/>
      <c r="C406" s="253" t="s">
        <v>498</v>
      </c>
      <c r="D406" s="243">
        <v>104233</v>
      </c>
      <c r="E406" s="272" t="s">
        <v>83</v>
      </c>
      <c r="F406" s="235" t="s">
        <v>15</v>
      </c>
      <c r="G406" s="236">
        <v>3.24</v>
      </c>
      <c r="H406" s="237">
        <f t="shared" si="94"/>
        <v>38.94</v>
      </c>
      <c r="I406" s="236">
        <f>ROUND(H406*(N($J$5+1)),2)</f>
        <v>48.37</v>
      </c>
      <c r="J406" s="241">
        <f t="shared" si="95"/>
        <v>156.72</v>
      </c>
      <c r="K406" s="151"/>
      <c r="L406" s="162" t="s">
        <v>128</v>
      </c>
      <c r="M406" s="152"/>
      <c r="N406" s="140"/>
      <c r="O406" s="100"/>
    </row>
    <row r="407" spans="1:18" s="32" customFormat="1" ht="15.75" customHeight="1" x14ac:dyDescent="0.2">
      <c r="A407" s="93"/>
      <c r="B407"/>
      <c r="C407" s="253" t="s">
        <v>499</v>
      </c>
      <c r="D407" s="243" t="s">
        <v>593</v>
      </c>
      <c r="E407" s="273" t="s">
        <v>552</v>
      </c>
      <c r="F407" s="235" t="s">
        <v>15</v>
      </c>
      <c r="G407" s="236">
        <v>17.964000000000002</v>
      </c>
      <c r="H407" s="237">
        <f t="shared" si="94"/>
        <v>3.6208339999999999</v>
      </c>
      <c r="I407" s="236">
        <f>ROUND(H407*(N($J$5+1)),2)</f>
        <v>4.5</v>
      </c>
      <c r="J407" s="241">
        <f t="shared" si="95"/>
        <v>80.84</v>
      </c>
      <c r="K407" s="151"/>
      <c r="L407" s="162">
        <v>3.6208339999999999</v>
      </c>
      <c r="M407" s="152"/>
      <c r="N407" s="140"/>
      <c r="O407" s="100"/>
      <c r="R407" s="113"/>
    </row>
    <row r="408" spans="1:18" s="32" customFormat="1" ht="25.5" x14ac:dyDescent="0.2">
      <c r="A408" s="93"/>
      <c r="B408"/>
      <c r="C408" s="253" t="s">
        <v>500</v>
      </c>
      <c r="D408" s="243">
        <v>98554</v>
      </c>
      <c r="E408" s="272" t="s">
        <v>76</v>
      </c>
      <c r="F408" s="235" t="s">
        <v>15</v>
      </c>
      <c r="G408" s="236">
        <v>17.964000000000002</v>
      </c>
      <c r="H408" s="237">
        <f t="shared" si="94"/>
        <v>43.89</v>
      </c>
      <c r="I408" s="236">
        <f>ROUND(H408*(N($J$5+1)),2)</f>
        <v>54.52</v>
      </c>
      <c r="J408" s="241">
        <f t="shared" si="95"/>
        <v>979.4</v>
      </c>
      <c r="K408" s="151"/>
      <c r="L408" s="162" t="s">
        <v>567</v>
      </c>
      <c r="M408" s="152"/>
      <c r="N408" s="140"/>
      <c r="O408" s="100"/>
    </row>
    <row r="409" spans="1:18" s="112" customFormat="1" ht="64.5" customHeight="1" x14ac:dyDescent="0.2">
      <c r="A409" s="111"/>
      <c r="B409"/>
      <c r="C409" s="263" t="s">
        <v>501</v>
      </c>
      <c r="D409" s="264"/>
      <c r="E409" s="265" t="s">
        <v>141</v>
      </c>
      <c r="F409" s="266" t="s">
        <v>31</v>
      </c>
      <c r="G409" s="278">
        <v>1</v>
      </c>
      <c r="H409" s="276"/>
      <c r="I409" s="269">
        <f>ROUND((H409*(N($J$5+1))),2)</f>
        <v>0</v>
      </c>
      <c r="J409" s="270">
        <f t="shared" si="88"/>
        <v>0</v>
      </c>
      <c r="K409" s="178"/>
      <c r="L409" s="166"/>
      <c r="M409" s="154"/>
      <c r="N409" s="141"/>
      <c r="O409" s="100"/>
    </row>
    <row r="410" spans="1:18" s="32" customFormat="1" ht="25.5" x14ac:dyDescent="0.2">
      <c r="A410" s="93"/>
      <c r="B410"/>
      <c r="C410" s="253" t="s">
        <v>502</v>
      </c>
      <c r="D410" s="243">
        <v>92267</v>
      </c>
      <c r="E410" s="272" t="s">
        <v>302</v>
      </c>
      <c r="F410" s="235" t="s">
        <v>15</v>
      </c>
      <c r="G410" s="236">
        <v>97.392939560112723</v>
      </c>
      <c r="H410" s="237">
        <f t="shared" ref="H410:H417" si="96">L410-L410*J$7</f>
        <v>55.93</v>
      </c>
      <c r="I410" s="236">
        <f>ROUND(H410*(N($J$5+1)),2)</f>
        <v>69.48</v>
      </c>
      <c r="J410" s="241">
        <f t="shared" ref="J410:J417" si="97">ROUND(G410*I410,2)</f>
        <v>6766.86</v>
      </c>
      <c r="K410" s="151"/>
      <c r="L410" s="162" t="s">
        <v>131</v>
      </c>
      <c r="M410" s="152"/>
      <c r="N410" s="140"/>
      <c r="O410" s="100"/>
    </row>
    <row r="411" spans="1:18" s="32" customFormat="1" ht="38.25" customHeight="1" x14ac:dyDescent="0.2">
      <c r="A411" s="93"/>
      <c r="B411"/>
      <c r="C411" s="253" t="s">
        <v>503</v>
      </c>
      <c r="D411" s="243">
        <v>92921</v>
      </c>
      <c r="E411" s="272" t="s">
        <v>74</v>
      </c>
      <c r="F411" s="235" t="s">
        <v>29</v>
      </c>
      <c r="G411" s="236">
        <v>452.16012328003245</v>
      </c>
      <c r="H411" s="237">
        <f t="shared" si="96"/>
        <v>9.7200000000000006</v>
      </c>
      <c r="I411" s="236">
        <f>ROUND(H411*(N($J$5+1)),2)</f>
        <v>12.07</v>
      </c>
      <c r="J411" s="241">
        <f t="shared" si="97"/>
        <v>5457.57</v>
      </c>
      <c r="K411" s="151"/>
      <c r="L411" s="162" t="s">
        <v>125</v>
      </c>
      <c r="M411" s="152"/>
      <c r="N411" s="140"/>
      <c r="O411" s="100"/>
    </row>
    <row r="412" spans="1:18" s="32" customFormat="1" ht="27.75" customHeight="1" x14ac:dyDescent="0.2">
      <c r="A412" s="93"/>
      <c r="B412"/>
      <c r="C412" s="253" t="s">
        <v>504</v>
      </c>
      <c r="D412" s="243">
        <v>94963</v>
      </c>
      <c r="E412" s="272" t="s">
        <v>75</v>
      </c>
      <c r="F412" s="235" t="s">
        <v>25</v>
      </c>
      <c r="G412" s="236">
        <v>6.0288016437337655</v>
      </c>
      <c r="H412" s="237">
        <f t="shared" si="96"/>
        <v>474.22</v>
      </c>
      <c r="I412" s="236">
        <f>ROUND(H412*(N($J$5+1)),2)</f>
        <v>589.08000000000004</v>
      </c>
      <c r="J412" s="241">
        <f t="shared" si="97"/>
        <v>3551.45</v>
      </c>
      <c r="K412" s="151"/>
      <c r="L412" s="162" t="s">
        <v>565</v>
      </c>
      <c r="M412" s="152"/>
      <c r="N412" s="140"/>
      <c r="O412" s="100"/>
    </row>
    <row r="413" spans="1:18" s="32" customFormat="1" ht="38.25" x14ac:dyDescent="0.2">
      <c r="A413" s="93"/>
      <c r="B413"/>
      <c r="C413" s="253" t="s">
        <v>505</v>
      </c>
      <c r="D413" s="243">
        <v>103316</v>
      </c>
      <c r="E413" s="272" t="s">
        <v>79</v>
      </c>
      <c r="F413" s="235" t="s">
        <v>15</v>
      </c>
      <c r="G413" s="236">
        <v>37.296599999999998</v>
      </c>
      <c r="H413" s="237">
        <f t="shared" si="96"/>
        <v>77.86</v>
      </c>
      <c r="I413" s="236">
        <f>ROUND(H413*(N($J$5+1)),2)</f>
        <v>96.72</v>
      </c>
      <c r="J413" s="241">
        <f t="shared" si="97"/>
        <v>3607.33</v>
      </c>
      <c r="K413" s="151"/>
      <c r="L413" s="162" t="s">
        <v>566</v>
      </c>
      <c r="M413" s="152"/>
      <c r="N413" s="140"/>
      <c r="O413" s="100"/>
    </row>
    <row r="414" spans="1:18" s="32" customFormat="1" ht="40.5" customHeight="1" x14ac:dyDescent="0.2">
      <c r="A414" s="93"/>
      <c r="B414"/>
      <c r="C414" s="253" t="s">
        <v>506</v>
      </c>
      <c r="D414" s="243">
        <v>87894</v>
      </c>
      <c r="E414" s="272" t="s">
        <v>33</v>
      </c>
      <c r="F414" s="235" t="s">
        <v>15</v>
      </c>
      <c r="G414" s="236">
        <v>9.7200000000000006</v>
      </c>
      <c r="H414" s="237">
        <f t="shared" si="96"/>
        <v>6.97</v>
      </c>
      <c r="I414" s="236">
        <f>ROUND(H414*(N($J$5+1)),2)</f>
        <v>8.66</v>
      </c>
      <c r="J414" s="241">
        <f t="shared" si="97"/>
        <v>84.18</v>
      </c>
      <c r="K414" s="151"/>
      <c r="L414" s="162" t="s">
        <v>130</v>
      </c>
      <c r="M414" s="152"/>
      <c r="N414" s="140"/>
      <c r="O414" s="100"/>
    </row>
    <row r="415" spans="1:18" s="32" customFormat="1" ht="40.5" customHeight="1" x14ac:dyDescent="0.2">
      <c r="A415" s="93"/>
      <c r="B415"/>
      <c r="C415" s="253" t="s">
        <v>507</v>
      </c>
      <c r="D415" s="243">
        <v>104233</v>
      </c>
      <c r="E415" s="272" t="s">
        <v>83</v>
      </c>
      <c r="F415" s="235" t="s">
        <v>15</v>
      </c>
      <c r="G415" s="236">
        <v>9.7200000000000006</v>
      </c>
      <c r="H415" s="237">
        <f t="shared" si="96"/>
        <v>38.94</v>
      </c>
      <c r="I415" s="236">
        <f>ROUND(H415*(N($J$5+1)),2)</f>
        <v>48.37</v>
      </c>
      <c r="J415" s="241">
        <f t="shared" si="97"/>
        <v>470.16</v>
      </c>
      <c r="K415" s="151"/>
      <c r="L415" s="162" t="s">
        <v>128</v>
      </c>
      <c r="M415" s="152"/>
      <c r="N415" s="140"/>
      <c r="O415" s="100"/>
    </row>
    <row r="416" spans="1:18" s="32" customFormat="1" ht="15.75" customHeight="1" x14ac:dyDescent="0.2">
      <c r="A416" s="93"/>
      <c r="B416"/>
      <c r="C416" s="253" t="s">
        <v>508</v>
      </c>
      <c r="D416" s="243" t="s">
        <v>593</v>
      </c>
      <c r="E416" s="273" t="s">
        <v>552</v>
      </c>
      <c r="F416" s="235" t="s">
        <v>15</v>
      </c>
      <c r="G416" s="236">
        <v>50.859000000000009</v>
      </c>
      <c r="H416" s="237">
        <f t="shared" si="96"/>
        <v>3.6208339999999999</v>
      </c>
      <c r="I416" s="236">
        <f>ROUND(H416*(N($J$5+1)),2)</f>
        <v>4.5</v>
      </c>
      <c r="J416" s="241">
        <f t="shared" si="97"/>
        <v>228.87</v>
      </c>
      <c r="K416" s="151"/>
      <c r="L416" s="162">
        <v>3.6208339999999999</v>
      </c>
      <c r="M416" s="152"/>
      <c r="N416" s="140"/>
      <c r="O416" s="100"/>
      <c r="R416" s="113"/>
    </row>
    <row r="417" spans="1:233" s="32" customFormat="1" ht="25.5" x14ac:dyDescent="0.2">
      <c r="A417" s="93"/>
      <c r="B417"/>
      <c r="C417" s="253" t="s">
        <v>509</v>
      </c>
      <c r="D417" s="243">
        <v>98554</v>
      </c>
      <c r="E417" s="272" t="s">
        <v>76</v>
      </c>
      <c r="F417" s="235" t="s">
        <v>15</v>
      </c>
      <c r="G417" s="236">
        <v>50.859000000000009</v>
      </c>
      <c r="H417" s="237">
        <f t="shared" si="96"/>
        <v>43.89</v>
      </c>
      <c r="I417" s="236">
        <f>ROUND(H417*(N($J$5+1)),2)</f>
        <v>54.52</v>
      </c>
      <c r="J417" s="241">
        <f t="shared" si="97"/>
        <v>2772.83</v>
      </c>
      <c r="K417" s="151"/>
      <c r="L417" s="162" t="s">
        <v>567</v>
      </c>
      <c r="M417" s="152"/>
      <c r="N417" s="140"/>
      <c r="O417" s="100"/>
    </row>
    <row r="418" spans="1:233" s="108" customFormat="1" x14ac:dyDescent="0.2">
      <c r="A418" s="106" t="s">
        <v>120</v>
      </c>
      <c r="B418"/>
      <c r="C418" s="228">
        <v>7</v>
      </c>
      <c r="D418" s="229"/>
      <c r="E418" s="230" t="s">
        <v>30</v>
      </c>
      <c r="F418" s="229"/>
      <c r="G418" s="279"/>
      <c r="H418" s="231"/>
      <c r="I418" s="231"/>
      <c r="J418" s="231">
        <f>SUM(J419:J419)</f>
        <v>16772.830000000002</v>
      </c>
      <c r="K418" s="178"/>
      <c r="L418" s="161"/>
      <c r="M418" s="150"/>
      <c r="N418" s="138"/>
      <c r="O418" s="100"/>
      <c r="R418" s="109"/>
    </row>
    <row r="419" spans="1:233" s="32" customFormat="1" x14ac:dyDescent="0.2">
      <c r="A419" s="93"/>
      <c r="B419"/>
      <c r="C419" s="280" t="s">
        <v>298</v>
      </c>
      <c r="D419" s="281">
        <v>99814</v>
      </c>
      <c r="E419" s="234" t="s">
        <v>85</v>
      </c>
      <c r="F419" s="235" t="s">
        <v>15</v>
      </c>
      <c r="G419" s="236">
        <v>7107.13</v>
      </c>
      <c r="H419" s="237">
        <f>L419-L419*J$7</f>
        <v>1.9</v>
      </c>
      <c r="I419" s="236">
        <f>ROUND(H419*(N($J$5+1)),2)</f>
        <v>2.36</v>
      </c>
      <c r="J419" s="236">
        <f>ROUND(G419*I419,2)</f>
        <v>16772.830000000002</v>
      </c>
      <c r="K419" s="151"/>
      <c r="L419" s="162" t="s">
        <v>568</v>
      </c>
      <c r="M419" s="151"/>
      <c r="N419" s="142"/>
      <c r="O419" s="100"/>
      <c r="P419" s="98"/>
    </row>
    <row r="420" spans="1:233" ht="6" customHeight="1" x14ac:dyDescent="0.2"/>
    <row r="422" spans="1:233" s="69" customFormat="1" x14ac:dyDescent="0.2">
      <c r="A422" s="94"/>
      <c r="B422"/>
      <c r="C422" s="288"/>
      <c r="D422" s="289"/>
      <c r="E422" s="289"/>
      <c r="F422" s="289"/>
      <c r="G422" s="290"/>
      <c r="H422" s="290"/>
      <c r="I422" s="290"/>
      <c r="J422" s="291"/>
      <c r="K422" s="180"/>
      <c r="L422" s="168"/>
      <c r="M422" s="90"/>
      <c r="N422" s="139"/>
      <c r="O422" s="29"/>
      <c r="P422" s="29"/>
      <c r="Q422" s="29"/>
      <c r="R422" s="29"/>
      <c r="S422" s="29"/>
      <c r="T422" s="29"/>
      <c r="U422" s="29"/>
      <c r="V422" s="29"/>
      <c r="W422" s="29"/>
      <c r="X422" s="29"/>
      <c r="Y422" s="29"/>
      <c r="Z422" s="29"/>
      <c r="AA422" s="29"/>
      <c r="AB422" s="29"/>
      <c r="AC422" s="29"/>
      <c r="AD422" s="29"/>
      <c r="AE422" s="29"/>
      <c r="AF422" s="29"/>
      <c r="AG422" s="29"/>
      <c r="AH422" s="29"/>
      <c r="AI422" s="29"/>
      <c r="AJ422" s="29"/>
      <c r="AK422" s="29"/>
      <c r="AL422" s="29"/>
      <c r="AM422" s="29"/>
      <c r="AN422" s="29"/>
      <c r="AO422" s="29"/>
      <c r="AP422" s="29"/>
      <c r="AQ422" s="29"/>
      <c r="AR422" s="29"/>
      <c r="AS422" s="29"/>
      <c r="AT422" s="29"/>
      <c r="AU422" s="29"/>
      <c r="AV422" s="29"/>
      <c r="AW422" s="29"/>
      <c r="AX422" s="29"/>
      <c r="AY422" s="29"/>
      <c r="AZ422" s="29"/>
      <c r="BA422" s="29"/>
      <c r="BB422" s="29"/>
      <c r="BC422" s="29"/>
      <c r="BD422" s="29"/>
      <c r="BE422" s="29"/>
      <c r="BF422" s="29"/>
      <c r="BG422" s="29"/>
      <c r="BH422" s="29"/>
      <c r="BI422" s="29"/>
      <c r="BJ422" s="29"/>
      <c r="BK422" s="29"/>
      <c r="BL422" s="29"/>
      <c r="BM422" s="29"/>
      <c r="BN422" s="29"/>
      <c r="BO422" s="29"/>
      <c r="BP422" s="29"/>
      <c r="BQ422" s="29"/>
      <c r="BR422" s="29"/>
      <c r="BS422" s="29"/>
      <c r="BT422" s="29"/>
      <c r="BU422" s="29"/>
      <c r="BV422" s="29"/>
      <c r="BW422" s="29"/>
      <c r="BX422" s="29"/>
      <c r="BY422" s="29"/>
      <c r="BZ422" s="29"/>
      <c r="CA422" s="29"/>
      <c r="CB422" s="29"/>
      <c r="CC422" s="29"/>
      <c r="CD422" s="29"/>
      <c r="CE422" s="29"/>
      <c r="CF422" s="29"/>
      <c r="CG422" s="29"/>
      <c r="CH422" s="29"/>
      <c r="CI422" s="29"/>
      <c r="CJ422" s="29"/>
      <c r="CK422" s="29"/>
      <c r="CL422" s="29"/>
      <c r="CM422" s="29"/>
      <c r="CN422" s="29"/>
      <c r="CO422" s="29"/>
      <c r="CP422" s="29"/>
      <c r="CQ422" s="29"/>
      <c r="CR422" s="29"/>
      <c r="CS422" s="29"/>
      <c r="CT422" s="29"/>
      <c r="CU422" s="29"/>
      <c r="CV422" s="29"/>
      <c r="CW422" s="29"/>
      <c r="CX422" s="29"/>
      <c r="CY422" s="29"/>
      <c r="CZ422" s="29"/>
      <c r="DA422" s="29"/>
      <c r="DB422" s="29"/>
      <c r="DC422" s="29"/>
      <c r="DD422" s="29"/>
      <c r="DE422" s="29"/>
      <c r="DF422" s="29"/>
      <c r="DG422" s="29"/>
      <c r="DH422" s="29"/>
      <c r="DI422" s="29"/>
      <c r="DJ422" s="29"/>
      <c r="DK422" s="29"/>
      <c r="DL422" s="29"/>
      <c r="DM422" s="29"/>
      <c r="DN422" s="29"/>
      <c r="DO422" s="29"/>
      <c r="DP422" s="29"/>
      <c r="DQ422" s="29"/>
      <c r="DR422" s="29"/>
      <c r="DS422" s="29"/>
      <c r="DT422" s="29"/>
      <c r="DU422" s="29"/>
      <c r="DV422" s="29"/>
      <c r="DW422" s="29"/>
      <c r="DX422" s="29"/>
      <c r="DY422" s="29"/>
      <c r="DZ422" s="29"/>
      <c r="EA422" s="29"/>
      <c r="EB422" s="29"/>
      <c r="EC422" s="29"/>
      <c r="ED422" s="29"/>
      <c r="EE422" s="29"/>
      <c r="EF422" s="29"/>
      <c r="EG422" s="29"/>
      <c r="EH422" s="29"/>
      <c r="EI422" s="29"/>
      <c r="EJ422" s="29"/>
      <c r="EK422" s="29"/>
      <c r="EL422" s="29"/>
      <c r="EM422" s="29"/>
      <c r="EN422" s="29"/>
      <c r="EO422" s="29"/>
      <c r="EP422" s="29"/>
      <c r="EQ422" s="29"/>
      <c r="ER422" s="29"/>
      <c r="ES422" s="29"/>
      <c r="ET422" s="29"/>
      <c r="EU422" s="29"/>
      <c r="EV422" s="29"/>
      <c r="EW422" s="29"/>
      <c r="EX422" s="29"/>
      <c r="EY422" s="29"/>
      <c r="EZ422" s="29"/>
      <c r="FA422" s="29"/>
      <c r="FB422" s="29"/>
      <c r="FC422" s="29"/>
      <c r="FD422" s="29"/>
      <c r="FE422" s="29"/>
      <c r="FF422" s="29"/>
      <c r="FG422" s="29"/>
      <c r="FH422" s="29"/>
      <c r="FI422" s="29"/>
      <c r="FJ422" s="29"/>
      <c r="FK422" s="29"/>
      <c r="FL422" s="29"/>
      <c r="FM422" s="29"/>
      <c r="FN422" s="29"/>
      <c r="FO422" s="29"/>
      <c r="FP422" s="29"/>
      <c r="FQ422" s="29"/>
      <c r="FR422" s="29"/>
      <c r="FS422" s="29"/>
      <c r="FT422" s="29"/>
      <c r="FU422" s="29"/>
      <c r="FV422" s="29"/>
      <c r="FW422" s="29"/>
      <c r="FX422" s="29"/>
      <c r="FY422" s="29"/>
      <c r="FZ422" s="29"/>
      <c r="GA422" s="29"/>
      <c r="GB422" s="29"/>
      <c r="GC422" s="29"/>
      <c r="GD422" s="29"/>
      <c r="GE422" s="29"/>
      <c r="GF422" s="29"/>
      <c r="GG422" s="29"/>
      <c r="GH422" s="29"/>
      <c r="GI422" s="29"/>
      <c r="GJ422" s="29"/>
      <c r="GK422" s="29"/>
      <c r="GL422" s="29"/>
      <c r="GM422" s="29"/>
      <c r="GN422" s="29"/>
      <c r="GO422" s="29"/>
      <c r="GP422" s="29"/>
      <c r="GQ422" s="29"/>
      <c r="GR422" s="29"/>
      <c r="GS422" s="29"/>
      <c r="GT422" s="29"/>
      <c r="GU422" s="29"/>
      <c r="GV422" s="29"/>
      <c r="GW422" s="29"/>
      <c r="GX422" s="29"/>
      <c r="GY422" s="29"/>
      <c r="GZ422" s="29"/>
      <c r="HA422" s="29"/>
      <c r="HB422" s="29"/>
      <c r="HC422" s="29"/>
      <c r="HD422" s="29"/>
      <c r="HE422" s="29"/>
      <c r="HF422" s="29"/>
      <c r="HG422" s="29"/>
      <c r="HH422" s="29"/>
      <c r="HI422" s="29"/>
      <c r="HJ422" s="29"/>
      <c r="HK422" s="29"/>
      <c r="HL422" s="29"/>
      <c r="HM422" s="29"/>
      <c r="HN422" s="29"/>
      <c r="HO422" s="29"/>
      <c r="HP422" s="29"/>
      <c r="HQ422" s="29"/>
      <c r="HR422" s="29"/>
      <c r="HS422" s="29"/>
      <c r="HT422" s="29"/>
      <c r="HU422" s="29"/>
      <c r="HV422" s="29"/>
      <c r="HW422" s="29"/>
      <c r="HX422" s="29"/>
      <c r="HY422" s="29"/>
    </row>
    <row r="423" spans="1:233" x14ac:dyDescent="0.2">
      <c r="D423" s="224"/>
      <c r="E423" s="282"/>
      <c r="F423" s="225"/>
      <c r="G423" s="286"/>
      <c r="H423" s="226"/>
      <c r="J423" s="227"/>
      <c r="K423" s="170"/>
      <c r="L423" s="91"/>
      <c r="M423" s="88"/>
    </row>
    <row r="425" spans="1:233" x14ac:dyDescent="0.2">
      <c r="D425" s="282"/>
    </row>
    <row r="426" spans="1:233" x14ac:dyDescent="0.2">
      <c r="D426" s="224"/>
      <c r="E426" s="224"/>
      <c r="F426" s="225"/>
      <c r="G426" s="226"/>
      <c r="H426" s="226"/>
      <c r="I426" s="226"/>
      <c r="J426" s="227"/>
      <c r="K426" s="170"/>
      <c r="L426" s="91"/>
      <c r="M426" s="88"/>
      <c r="N426" s="143"/>
      <c r="O426" s="14"/>
      <c r="P426" s="13"/>
    </row>
    <row r="427" spans="1:233" x14ac:dyDescent="0.2">
      <c r="D427" s="224"/>
      <c r="E427" s="224"/>
      <c r="F427" s="225"/>
      <c r="G427" s="226"/>
      <c r="H427" s="226"/>
      <c r="I427" s="226"/>
      <c r="J427" s="227"/>
      <c r="K427" s="170"/>
      <c r="L427" s="91"/>
      <c r="M427" s="88"/>
      <c r="N427" s="143"/>
      <c r="O427" s="14"/>
      <c r="P427" s="13"/>
    </row>
    <row r="428" spans="1:233" x14ac:dyDescent="0.2">
      <c r="D428" s="224"/>
      <c r="E428" s="224"/>
      <c r="F428" s="225"/>
      <c r="G428" s="226"/>
      <c r="H428" s="226"/>
      <c r="I428" s="226"/>
      <c r="J428" s="227"/>
      <c r="K428" s="170"/>
      <c r="L428" s="91"/>
      <c r="M428" s="88"/>
      <c r="N428" s="143"/>
      <c r="O428" s="14"/>
      <c r="P428" s="13"/>
    </row>
    <row r="429" spans="1:233" x14ac:dyDescent="0.2">
      <c r="D429" s="224"/>
      <c r="E429" s="224"/>
      <c r="F429" s="225"/>
      <c r="G429" s="226"/>
      <c r="H429" s="226"/>
      <c r="I429" s="226"/>
      <c r="J429" s="227"/>
      <c r="K429" s="170"/>
      <c r="L429" s="91"/>
      <c r="M429" s="88"/>
      <c r="N429" s="143"/>
      <c r="O429" s="14"/>
      <c r="P429" s="13"/>
    </row>
    <row r="430" spans="1:233" x14ac:dyDescent="0.2">
      <c r="D430" s="224"/>
      <c r="E430" s="224"/>
      <c r="F430" s="225"/>
      <c r="G430" s="226"/>
      <c r="H430" s="226"/>
      <c r="I430" s="226"/>
      <c r="J430" s="227"/>
      <c r="K430" s="170"/>
      <c r="L430" s="91"/>
      <c r="M430" s="88"/>
      <c r="N430" s="143"/>
      <c r="O430" s="14"/>
      <c r="P430" s="13"/>
    </row>
    <row r="431" spans="1:233" x14ac:dyDescent="0.2">
      <c r="D431" s="224"/>
      <c r="E431" s="224"/>
      <c r="F431" s="225"/>
      <c r="G431" s="226"/>
      <c r="H431" s="226"/>
      <c r="I431" s="226"/>
      <c r="J431" s="227"/>
      <c r="K431" s="170"/>
      <c r="L431" s="91"/>
      <c r="M431" s="88"/>
      <c r="N431" s="143"/>
      <c r="O431" s="14"/>
      <c r="P431" s="13"/>
    </row>
    <row r="437" spans="1:233" x14ac:dyDescent="0.2">
      <c r="E437" s="292"/>
    </row>
    <row r="438" spans="1:233" s="97" customFormat="1" x14ac:dyDescent="0.2">
      <c r="A438" s="96"/>
      <c r="B438"/>
      <c r="C438" s="293"/>
      <c r="D438" s="294"/>
      <c r="E438" s="292"/>
      <c r="F438" s="294"/>
      <c r="G438" s="285"/>
      <c r="H438" s="286"/>
      <c r="I438" s="286"/>
      <c r="J438" s="286"/>
      <c r="K438" s="129"/>
      <c r="L438" s="169"/>
      <c r="M438" s="130"/>
      <c r="N438" s="118"/>
      <c r="O438" s="66"/>
      <c r="P438" s="27"/>
      <c r="Q438" s="27"/>
      <c r="R438" s="27"/>
      <c r="S438" s="27"/>
      <c r="T438" s="27"/>
      <c r="U438" s="27"/>
      <c r="V438" s="27"/>
      <c r="W438" s="27"/>
      <c r="X438" s="27"/>
      <c r="Y438" s="27"/>
      <c r="Z438" s="27"/>
      <c r="AA438" s="27"/>
      <c r="AB438" s="27"/>
      <c r="AC438" s="27"/>
      <c r="AD438" s="27"/>
      <c r="AE438" s="27"/>
      <c r="AF438" s="27"/>
      <c r="AG438" s="27"/>
      <c r="AH438" s="27"/>
      <c r="AI438" s="27"/>
      <c r="AJ438" s="27"/>
      <c r="AK438" s="27"/>
      <c r="AL438" s="27"/>
      <c r="AM438" s="27"/>
      <c r="AN438" s="27"/>
      <c r="AO438" s="27"/>
      <c r="AP438" s="27"/>
      <c r="AQ438" s="27"/>
      <c r="AR438" s="27"/>
      <c r="AS438" s="27"/>
      <c r="AT438" s="27"/>
      <c r="AU438" s="27"/>
      <c r="AV438" s="27"/>
      <c r="AW438" s="27"/>
      <c r="AX438" s="27"/>
      <c r="AY438" s="27"/>
      <c r="AZ438" s="27"/>
      <c r="BA438" s="27"/>
      <c r="BB438" s="27"/>
      <c r="BC438" s="27"/>
      <c r="BD438" s="27"/>
      <c r="BE438" s="27"/>
      <c r="BF438" s="27"/>
      <c r="BG438" s="27"/>
      <c r="BH438" s="27"/>
      <c r="BI438" s="27"/>
      <c r="BJ438" s="27"/>
      <c r="BK438" s="27"/>
      <c r="BL438" s="27"/>
      <c r="BM438" s="27"/>
      <c r="BN438" s="27"/>
      <c r="BO438" s="27"/>
      <c r="BP438" s="27"/>
      <c r="BQ438" s="27"/>
      <c r="BR438" s="27"/>
      <c r="BS438" s="27"/>
      <c r="BT438" s="27"/>
      <c r="BU438" s="27"/>
      <c r="BV438" s="27"/>
      <c r="BW438" s="27"/>
      <c r="BX438" s="27"/>
      <c r="BY438" s="27"/>
      <c r="BZ438" s="27"/>
      <c r="CA438" s="27"/>
      <c r="CB438" s="27"/>
      <c r="CC438" s="27"/>
      <c r="CD438" s="27"/>
      <c r="CE438" s="27"/>
      <c r="CF438" s="27"/>
      <c r="CG438" s="27"/>
      <c r="CH438" s="27"/>
      <c r="CI438" s="27"/>
      <c r="CJ438" s="27"/>
      <c r="CK438" s="27"/>
      <c r="CL438" s="27"/>
      <c r="CM438" s="27"/>
      <c r="CN438" s="27"/>
      <c r="CO438" s="27"/>
      <c r="CP438" s="27"/>
      <c r="CQ438" s="27"/>
      <c r="CR438" s="27"/>
      <c r="CS438" s="27"/>
      <c r="CT438" s="27"/>
      <c r="CU438" s="27"/>
      <c r="CV438" s="27"/>
      <c r="CW438" s="27"/>
      <c r="CX438" s="27"/>
      <c r="CY438" s="27"/>
      <c r="CZ438" s="27"/>
      <c r="DA438" s="27"/>
      <c r="DB438" s="27"/>
      <c r="DC438" s="27"/>
      <c r="DD438" s="27"/>
      <c r="DE438" s="27"/>
      <c r="DF438" s="27"/>
      <c r="DG438" s="27"/>
      <c r="DH438" s="27"/>
      <c r="DI438" s="27"/>
      <c r="DJ438" s="27"/>
      <c r="DK438" s="27"/>
      <c r="DL438" s="27"/>
      <c r="DM438" s="27"/>
      <c r="DN438" s="27"/>
      <c r="DO438" s="27"/>
      <c r="DP438" s="27"/>
      <c r="DQ438" s="27"/>
      <c r="DR438" s="27"/>
      <c r="DS438" s="27"/>
      <c r="DT438" s="27"/>
      <c r="DU438" s="27"/>
      <c r="DV438" s="27"/>
      <c r="DW438" s="27"/>
      <c r="DX438" s="27"/>
      <c r="DY438" s="27"/>
      <c r="DZ438" s="27"/>
      <c r="EA438" s="27"/>
      <c r="EB438" s="27"/>
      <c r="EC438" s="27"/>
      <c r="ED438" s="27"/>
      <c r="EE438" s="27"/>
      <c r="EF438" s="27"/>
      <c r="EG438" s="27"/>
      <c r="EH438" s="27"/>
      <c r="EI438" s="27"/>
      <c r="EJ438" s="27"/>
      <c r="EK438" s="27"/>
      <c r="EL438" s="27"/>
      <c r="EM438" s="27"/>
      <c r="EN438" s="27"/>
      <c r="EO438" s="27"/>
      <c r="EP438" s="27"/>
      <c r="EQ438" s="27"/>
      <c r="ER438" s="27"/>
      <c r="ES438" s="27"/>
      <c r="ET438" s="27"/>
      <c r="EU438" s="27"/>
      <c r="EV438" s="27"/>
      <c r="EW438" s="27"/>
      <c r="EX438" s="27"/>
      <c r="EY438" s="27"/>
      <c r="EZ438" s="27"/>
      <c r="FA438" s="27"/>
      <c r="FB438" s="27"/>
      <c r="FC438" s="27"/>
      <c r="FD438" s="27"/>
      <c r="FE438" s="27"/>
      <c r="FF438" s="27"/>
      <c r="FG438" s="27"/>
      <c r="FH438" s="27"/>
      <c r="FI438" s="27"/>
      <c r="FJ438" s="27"/>
      <c r="FK438" s="27"/>
      <c r="FL438" s="27"/>
      <c r="FM438" s="27"/>
      <c r="FN438" s="27"/>
      <c r="FO438" s="27"/>
      <c r="FP438" s="27"/>
      <c r="FQ438" s="27"/>
      <c r="FR438" s="27"/>
      <c r="FS438" s="27"/>
      <c r="FT438" s="27"/>
      <c r="FU438" s="27"/>
      <c r="FV438" s="27"/>
      <c r="FW438" s="27"/>
      <c r="FX438" s="27"/>
      <c r="FY438" s="27"/>
      <c r="FZ438" s="27"/>
      <c r="GA438" s="27"/>
      <c r="GB438" s="27"/>
      <c r="GC438" s="27"/>
      <c r="GD438" s="27"/>
      <c r="GE438" s="27"/>
      <c r="GF438" s="27"/>
      <c r="GG438" s="27"/>
      <c r="GH438" s="27"/>
      <c r="GI438" s="27"/>
      <c r="GJ438" s="27"/>
      <c r="GK438" s="27"/>
      <c r="GL438" s="27"/>
      <c r="GM438" s="27"/>
      <c r="GN438" s="27"/>
      <c r="GO438" s="27"/>
      <c r="GP438" s="27"/>
      <c r="GQ438" s="27"/>
      <c r="GR438" s="27"/>
      <c r="GS438" s="27"/>
      <c r="GT438" s="27"/>
      <c r="GU438" s="27"/>
      <c r="GV438" s="27"/>
      <c r="GW438" s="27"/>
      <c r="GX438" s="27"/>
      <c r="GY438" s="27"/>
      <c r="GZ438" s="27"/>
      <c r="HA438" s="27"/>
      <c r="HB438" s="27"/>
      <c r="HC438" s="27"/>
      <c r="HD438" s="27"/>
      <c r="HE438" s="27"/>
      <c r="HF438" s="27"/>
      <c r="HG438" s="27"/>
      <c r="HH438" s="27"/>
      <c r="HI438" s="27"/>
      <c r="HJ438" s="27"/>
      <c r="HK438" s="27"/>
      <c r="HL438" s="27"/>
      <c r="HM438" s="27"/>
      <c r="HN438" s="27"/>
      <c r="HO438" s="27"/>
      <c r="HP438" s="27"/>
      <c r="HQ438" s="27"/>
      <c r="HR438" s="27"/>
      <c r="HS438" s="27"/>
      <c r="HT438" s="27"/>
      <c r="HU438" s="27"/>
      <c r="HV438" s="27"/>
      <c r="HW438" s="27"/>
      <c r="HX438" s="27"/>
      <c r="HY438" s="27"/>
    </row>
    <row r="439" spans="1:233" s="97" customFormat="1" x14ac:dyDescent="0.2">
      <c r="A439" s="96"/>
      <c r="B439"/>
      <c r="C439" s="293"/>
      <c r="D439" s="294"/>
      <c r="E439" s="292"/>
      <c r="F439" s="294"/>
      <c r="G439" s="285"/>
      <c r="H439" s="286"/>
      <c r="I439" s="286"/>
      <c r="J439" s="286"/>
      <c r="K439" s="129"/>
      <c r="L439" s="169"/>
      <c r="M439" s="130"/>
      <c r="N439" s="118"/>
      <c r="O439" s="66"/>
      <c r="P439" s="27"/>
      <c r="Q439" s="27"/>
      <c r="R439" s="27"/>
      <c r="S439" s="27"/>
      <c r="T439" s="27"/>
      <c r="U439" s="27"/>
      <c r="V439" s="27"/>
      <c r="W439" s="27"/>
      <c r="X439" s="27"/>
      <c r="Y439" s="27"/>
      <c r="Z439" s="27"/>
      <c r="AA439" s="27"/>
      <c r="AB439" s="27"/>
      <c r="AC439" s="27"/>
      <c r="AD439" s="27"/>
      <c r="AE439" s="27"/>
      <c r="AF439" s="27"/>
      <c r="AG439" s="27"/>
      <c r="AH439" s="27"/>
      <c r="AI439" s="27"/>
      <c r="AJ439" s="27"/>
      <c r="AK439" s="27"/>
      <c r="AL439" s="27"/>
      <c r="AM439" s="27"/>
      <c r="AN439" s="27"/>
      <c r="AO439" s="27"/>
      <c r="AP439" s="27"/>
      <c r="AQ439" s="27"/>
      <c r="AR439" s="27"/>
      <c r="AS439" s="27"/>
      <c r="AT439" s="27"/>
      <c r="AU439" s="27"/>
      <c r="AV439" s="27"/>
      <c r="AW439" s="27"/>
      <c r="AX439" s="27"/>
      <c r="AY439" s="27"/>
      <c r="AZ439" s="27"/>
      <c r="BA439" s="27"/>
      <c r="BB439" s="27"/>
      <c r="BC439" s="27"/>
      <c r="BD439" s="27"/>
      <c r="BE439" s="27"/>
      <c r="BF439" s="27"/>
      <c r="BG439" s="27"/>
      <c r="BH439" s="27"/>
      <c r="BI439" s="27"/>
      <c r="BJ439" s="27"/>
      <c r="BK439" s="27"/>
      <c r="BL439" s="27"/>
      <c r="BM439" s="27"/>
      <c r="BN439" s="27"/>
      <c r="BO439" s="27"/>
      <c r="BP439" s="27"/>
      <c r="BQ439" s="27"/>
      <c r="BR439" s="27"/>
      <c r="BS439" s="27"/>
      <c r="BT439" s="27"/>
      <c r="BU439" s="27"/>
      <c r="BV439" s="27"/>
      <c r="BW439" s="27"/>
      <c r="BX439" s="27"/>
      <c r="BY439" s="27"/>
      <c r="BZ439" s="27"/>
      <c r="CA439" s="27"/>
      <c r="CB439" s="27"/>
      <c r="CC439" s="27"/>
      <c r="CD439" s="27"/>
      <c r="CE439" s="27"/>
      <c r="CF439" s="27"/>
      <c r="CG439" s="27"/>
      <c r="CH439" s="27"/>
      <c r="CI439" s="27"/>
      <c r="CJ439" s="27"/>
      <c r="CK439" s="27"/>
      <c r="CL439" s="27"/>
      <c r="CM439" s="27"/>
      <c r="CN439" s="27"/>
      <c r="CO439" s="27"/>
      <c r="CP439" s="27"/>
      <c r="CQ439" s="27"/>
      <c r="CR439" s="27"/>
      <c r="CS439" s="27"/>
      <c r="CT439" s="27"/>
      <c r="CU439" s="27"/>
      <c r="CV439" s="27"/>
      <c r="CW439" s="27"/>
      <c r="CX439" s="27"/>
      <c r="CY439" s="27"/>
      <c r="CZ439" s="27"/>
      <c r="DA439" s="27"/>
      <c r="DB439" s="27"/>
      <c r="DC439" s="27"/>
      <c r="DD439" s="27"/>
      <c r="DE439" s="27"/>
      <c r="DF439" s="27"/>
      <c r="DG439" s="27"/>
      <c r="DH439" s="27"/>
      <c r="DI439" s="27"/>
      <c r="DJ439" s="27"/>
      <c r="DK439" s="27"/>
      <c r="DL439" s="27"/>
      <c r="DM439" s="27"/>
      <c r="DN439" s="27"/>
      <c r="DO439" s="27"/>
      <c r="DP439" s="27"/>
      <c r="DQ439" s="27"/>
      <c r="DR439" s="27"/>
      <c r="DS439" s="27"/>
      <c r="DT439" s="27"/>
      <c r="DU439" s="27"/>
      <c r="DV439" s="27"/>
      <c r="DW439" s="27"/>
      <c r="DX439" s="27"/>
      <c r="DY439" s="27"/>
      <c r="DZ439" s="27"/>
      <c r="EA439" s="27"/>
      <c r="EB439" s="27"/>
      <c r="EC439" s="27"/>
      <c r="ED439" s="27"/>
      <c r="EE439" s="27"/>
      <c r="EF439" s="27"/>
      <c r="EG439" s="27"/>
      <c r="EH439" s="27"/>
      <c r="EI439" s="27"/>
      <c r="EJ439" s="27"/>
      <c r="EK439" s="27"/>
      <c r="EL439" s="27"/>
      <c r="EM439" s="27"/>
      <c r="EN439" s="27"/>
      <c r="EO439" s="27"/>
      <c r="EP439" s="27"/>
      <c r="EQ439" s="27"/>
      <c r="ER439" s="27"/>
      <c r="ES439" s="27"/>
      <c r="ET439" s="27"/>
      <c r="EU439" s="27"/>
      <c r="EV439" s="27"/>
      <c r="EW439" s="27"/>
      <c r="EX439" s="27"/>
      <c r="EY439" s="27"/>
      <c r="EZ439" s="27"/>
      <c r="FA439" s="27"/>
      <c r="FB439" s="27"/>
      <c r="FC439" s="27"/>
      <c r="FD439" s="27"/>
      <c r="FE439" s="27"/>
      <c r="FF439" s="27"/>
      <c r="FG439" s="27"/>
      <c r="FH439" s="27"/>
      <c r="FI439" s="27"/>
      <c r="FJ439" s="27"/>
      <c r="FK439" s="27"/>
      <c r="FL439" s="27"/>
      <c r="FM439" s="27"/>
      <c r="FN439" s="27"/>
      <c r="FO439" s="27"/>
      <c r="FP439" s="27"/>
      <c r="FQ439" s="27"/>
      <c r="FR439" s="27"/>
      <c r="FS439" s="27"/>
      <c r="FT439" s="27"/>
      <c r="FU439" s="27"/>
      <c r="FV439" s="27"/>
      <c r="FW439" s="27"/>
      <c r="FX439" s="27"/>
      <c r="FY439" s="27"/>
      <c r="FZ439" s="27"/>
      <c r="GA439" s="27"/>
      <c r="GB439" s="27"/>
      <c r="GC439" s="27"/>
      <c r="GD439" s="27"/>
      <c r="GE439" s="27"/>
      <c r="GF439" s="27"/>
      <c r="GG439" s="27"/>
      <c r="GH439" s="27"/>
      <c r="GI439" s="27"/>
      <c r="GJ439" s="27"/>
      <c r="GK439" s="27"/>
      <c r="GL439" s="27"/>
      <c r="GM439" s="27"/>
      <c r="GN439" s="27"/>
      <c r="GO439" s="27"/>
      <c r="GP439" s="27"/>
      <c r="GQ439" s="27"/>
      <c r="GR439" s="27"/>
      <c r="GS439" s="27"/>
      <c r="GT439" s="27"/>
      <c r="GU439" s="27"/>
      <c r="GV439" s="27"/>
      <c r="GW439" s="27"/>
      <c r="GX439" s="27"/>
      <c r="GY439" s="27"/>
      <c r="GZ439" s="27"/>
      <c r="HA439" s="27"/>
      <c r="HB439" s="27"/>
      <c r="HC439" s="27"/>
      <c r="HD439" s="27"/>
      <c r="HE439" s="27"/>
      <c r="HF439" s="27"/>
      <c r="HG439" s="27"/>
      <c r="HH439" s="27"/>
      <c r="HI439" s="27"/>
      <c r="HJ439" s="27"/>
      <c r="HK439" s="27"/>
      <c r="HL439" s="27"/>
      <c r="HM439" s="27"/>
      <c r="HN439" s="27"/>
      <c r="HO439" s="27"/>
      <c r="HP439" s="27"/>
      <c r="HQ439" s="27"/>
      <c r="HR439" s="27"/>
      <c r="HS439" s="27"/>
      <c r="HT439" s="27"/>
      <c r="HU439" s="27"/>
      <c r="HV439" s="27"/>
      <c r="HW439" s="27"/>
      <c r="HX439" s="27"/>
      <c r="HY439" s="27"/>
    </row>
  </sheetData>
  <sheetProtection algorithmName="SHA-512" hashValue="S4vC8J28cFnNZNFjlYoStfCcT/epTuN/QQZ2FAMrVC9FQvwpAq7Gu5zJiOSFCxPMmLYqz5+i4KWZm7rCL499wA==" saltValue="W7ooluhIuCwThiAiexOqKQ==" spinCount="100000" sheet="1" objects="1" scenarios="1"/>
  <protectedRanges>
    <protectedRange algorithmName="SHA-512" hashValue="2/WNC7/BcjsLwALCIElqHsVWWIWi50bI54V4vHBTEMNxwB+yNCxDqnNdcD/3xmyOx+9RItDtNCxOEktV46TW8w==" saltValue="hobpbENciaQWkzmLSvGPOA==" spinCount="100000" sqref="C14:G14 C16 C18 C20" name="Intervalo1"/>
    <protectedRange algorithmName="SHA-512" hashValue="2/WNC7/BcjsLwALCIElqHsVWWIWi50bI54V4vHBTEMNxwB+yNCxDqnNdcD/3xmyOx+9RItDtNCxOEktV46TW8w==" saltValue="hobpbENciaQWkzmLSvGPOA==" spinCount="100000" sqref="D15:E15" name="Intervalo1_1"/>
    <protectedRange algorithmName="SHA-512" hashValue="2/WNC7/BcjsLwALCIElqHsVWWIWi50bI54V4vHBTEMNxwB+yNCxDqnNdcD/3xmyOx+9RItDtNCxOEktV46TW8w==" saltValue="hobpbENciaQWkzmLSvGPOA==" spinCount="100000" sqref="E17" name="Intervalo1_2"/>
    <protectedRange algorithmName="SHA-512" hashValue="2/WNC7/BcjsLwALCIElqHsVWWIWi50bI54V4vHBTEMNxwB+yNCxDqnNdcD/3xmyOx+9RItDtNCxOEktV46TW8w==" saltValue="hobpbENciaQWkzmLSvGPOA==" spinCount="100000" sqref="D19:E20" name="Intervalo1_3"/>
    <protectedRange algorithmName="SHA-512" hashValue="2/WNC7/BcjsLwALCIElqHsVWWIWi50bI54V4vHBTEMNxwB+yNCxDqnNdcD/3xmyOx+9RItDtNCxOEktV46TW8w==" saltValue="hobpbENciaQWkzmLSvGPOA==" spinCount="100000" sqref="E22" name="Intervalo1_4"/>
  </protectedRanges>
  <mergeCells count="12">
    <mergeCell ref="P1:P2"/>
    <mergeCell ref="C9:I9"/>
    <mergeCell ref="C1:J1"/>
    <mergeCell ref="C2:J2"/>
    <mergeCell ref="C3:J3"/>
    <mergeCell ref="C4:J4"/>
    <mergeCell ref="C5:C6"/>
    <mergeCell ref="F5:G6"/>
    <mergeCell ref="D5:E6"/>
    <mergeCell ref="H6:I6"/>
    <mergeCell ref="H5:I5"/>
    <mergeCell ref="C7:I7"/>
  </mergeCells>
  <phoneticPr fontId="35" type="noConversion"/>
  <conditionalFormatting sqref="C22">
    <cfRule type="expression" dxfId="226" priority="1611" stopIfTrue="1">
      <formula>$E21=1</formula>
    </cfRule>
  </conditionalFormatting>
  <conditionalFormatting sqref="C11:C13 C419 C23:C24 C15:C20">
    <cfRule type="expression" dxfId="225" priority="1609" stopIfTrue="1">
      <formula>$E11=1</formula>
    </cfRule>
  </conditionalFormatting>
  <conditionalFormatting sqref="C22">
    <cfRule type="expression" dxfId="224" priority="1612" stopIfTrue="1">
      <formula>OR($E21=0,$E21=2,$E21=3,$E21=4)</formula>
    </cfRule>
  </conditionalFormatting>
  <conditionalFormatting sqref="C11:C13 C419 C23:C24 C15:C20">
    <cfRule type="expression" dxfId="223" priority="1610" stopIfTrue="1">
      <formula>OR($E11=0,$E11=2,$E11=3,$E11=4)</formula>
    </cfRule>
  </conditionalFormatting>
  <conditionalFormatting sqref="C33:C37 C39:C41 C49:C51">
    <cfRule type="expression" dxfId="222" priority="750" stopIfTrue="1">
      <formula>#REF!=1</formula>
    </cfRule>
  </conditionalFormatting>
  <conditionalFormatting sqref="C33:C37 C39:C41 C49:C51">
    <cfRule type="expression" dxfId="221" priority="751" stopIfTrue="1">
      <formula>OR(#REF!=0,#REF!=2,#REF!=3,#REF!=4)</formula>
    </cfRule>
  </conditionalFormatting>
  <conditionalFormatting sqref="C150:C151 C153 C211:C218 C220:C227 C234:C241 C244:C251 C253:C260 C262:C269 C271:C274 C276:C283 C295:C302 C304:C311 C318:C325 C327:C334 C336:C343 C346:C353 C364:C371 C373:C380 C383:C390 C392:C399 C401:C408 C410:C417">
    <cfRule type="expression" dxfId="220" priority="697" stopIfTrue="1">
      <formula>#REF!=1</formula>
    </cfRule>
  </conditionalFormatting>
  <conditionalFormatting sqref="C150:C151 C153 C211:C218 C220:C227 C234:C241 C244:C251 C253:C260 C262:C269 C271:C274 C276:C283 C295:C302 C304:C311 C318:C325 C327:C334 C336:C343 C346:C353 C364:C371 C373:C380 C383:C390 C392:C399 C401:C408 C410:C417">
    <cfRule type="expression" dxfId="219" priority="698" stopIfTrue="1">
      <formula>OR(#REF!=0,#REF!=2,#REF!=3,#REF!=4)</formula>
    </cfRule>
  </conditionalFormatting>
  <conditionalFormatting sqref="C32">
    <cfRule type="expression" dxfId="218" priority="641" stopIfTrue="1">
      <formula>$E32=1</formula>
    </cfRule>
  </conditionalFormatting>
  <conditionalFormatting sqref="C32">
    <cfRule type="expression" dxfId="217" priority="642" stopIfTrue="1">
      <formula>OR($E32=0,$E32=2,$E32=3,$E32=4)</formula>
    </cfRule>
  </conditionalFormatting>
  <conditionalFormatting sqref="C38">
    <cfRule type="expression" dxfId="216" priority="637" stopIfTrue="1">
      <formula>$E38=1</formula>
    </cfRule>
  </conditionalFormatting>
  <conditionalFormatting sqref="C38">
    <cfRule type="expression" dxfId="215" priority="638" stopIfTrue="1">
      <formula>OR($E38=0,$E38=2,$E38=3,$E38=4)</formula>
    </cfRule>
  </conditionalFormatting>
  <conditionalFormatting sqref="C42">
    <cfRule type="expression" dxfId="214" priority="633" stopIfTrue="1">
      <formula>$E42=1</formula>
    </cfRule>
  </conditionalFormatting>
  <conditionalFormatting sqref="C42">
    <cfRule type="expression" dxfId="213" priority="634" stopIfTrue="1">
      <formula>OR($E42=0,$E42=2,$E42=3,$E42=4)</formula>
    </cfRule>
  </conditionalFormatting>
  <conditionalFormatting sqref="C43:C47">
    <cfRule type="expression" dxfId="212" priority="629" stopIfTrue="1">
      <formula>#REF!=1</formula>
    </cfRule>
  </conditionalFormatting>
  <conditionalFormatting sqref="C43:C47">
    <cfRule type="expression" dxfId="211" priority="630" stopIfTrue="1">
      <formula>OR(#REF!=0,#REF!=2,#REF!=3,#REF!=4)</formula>
    </cfRule>
  </conditionalFormatting>
  <conditionalFormatting sqref="C53:C54">
    <cfRule type="expression" dxfId="210" priority="613" stopIfTrue="1">
      <formula>#REF!=1</formula>
    </cfRule>
  </conditionalFormatting>
  <conditionalFormatting sqref="C53:C54">
    <cfRule type="expression" dxfId="209" priority="614" stopIfTrue="1">
      <formula>OR(#REF!=0,#REF!=2,#REF!=3,#REF!=4)</formula>
    </cfRule>
  </conditionalFormatting>
  <conditionalFormatting sqref="C55">
    <cfRule type="expression" dxfId="208" priority="625" stopIfTrue="1">
      <formula>$E55=1</formula>
    </cfRule>
  </conditionalFormatting>
  <conditionalFormatting sqref="C55">
    <cfRule type="expression" dxfId="207" priority="626" stopIfTrue="1">
      <formula>OR($E55=0,$E55=2,$E55=3,$E55=4)</formula>
    </cfRule>
  </conditionalFormatting>
  <conditionalFormatting sqref="C52">
    <cfRule type="expression" dxfId="206" priority="623" stopIfTrue="1">
      <formula>$E52=1</formula>
    </cfRule>
  </conditionalFormatting>
  <conditionalFormatting sqref="C52">
    <cfRule type="expression" dxfId="205" priority="624" stopIfTrue="1">
      <formula>OR($E52=0,$E52=2,$E52=3,$E52=4)</formula>
    </cfRule>
  </conditionalFormatting>
  <conditionalFormatting sqref="C48">
    <cfRule type="expression" dxfId="204" priority="621" stopIfTrue="1">
      <formula>$E48=1</formula>
    </cfRule>
  </conditionalFormatting>
  <conditionalFormatting sqref="C48">
    <cfRule type="expression" dxfId="203" priority="622" stopIfTrue="1">
      <formula>OR($E48=0,$E48=2,$E48=3,$E48=4)</formula>
    </cfRule>
  </conditionalFormatting>
  <conditionalFormatting sqref="C56">
    <cfRule type="expression" dxfId="202" priority="603" stopIfTrue="1">
      <formula>#REF!=1</formula>
    </cfRule>
  </conditionalFormatting>
  <conditionalFormatting sqref="C56">
    <cfRule type="expression" dxfId="201" priority="604" stopIfTrue="1">
      <formula>OR(#REF!=0,#REF!=2,#REF!=3,#REF!=4)</formula>
    </cfRule>
  </conditionalFormatting>
  <conditionalFormatting sqref="C25:C31">
    <cfRule type="expression" dxfId="200" priority="599" stopIfTrue="1">
      <formula>#REF!=1</formula>
    </cfRule>
  </conditionalFormatting>
  <conditionalFormatting sqref="C25:C31">
    <cfRule type="expression" dxfId="199" priority="600" stopIfTrue="1">
      <formula>OR(#REF!=0,#REF!=2,#REF!=3,#REF!=4)</formula>
    </cfRule>
  </conditionalFormatting>
  <conditionalFormatting sqref="C58:C64">
    <cfRule type="expression" dxfId="198" priority="579" stopIfTrue="1">
      <formula>#REF!=1</formula>
    </cfRule>
  </conditionalFormatting>
  <conditionalFormatting sqref="C58:C64">
    <cfRule type="expression" dxfId="197" priority="580" stopIfTrue="1">
      <formula>OR(#REF!=0,#REF!=2,#REF!=3,#REF!=4)</formula>
    </cfRule>
  </conditionalFormatting>
  <conditionalFormatting sqref="C66:C72">
    <cfRule type="expression" dxfId="196" priority="577" stopIfTrue="1">
      <formula>#REF!=1</formula>
    </cfRule>
  </conditionalFormatting>
  <conditionalFormatting sqref="C66:C72">
    <cfRule type="expression" dxfId="195" priority="578" stopIfTrue="1">
      <formula>OR(#REF!=0,#REF!=2,#REF!=3,#REF!=4)</formula>
    </cfRule>
  </conditionalFormatting>
  <conditionalFormatting sqref="C57">
    <cfRule type="expression" dxfId="194" priority="585" stopIfTrue="1">
      <formula>$E57=1</formula>
    </cfRule>
  </conditionalFormatting>
  <conditionalFormatting sqref="C57">
    <cfRule type="expression" dxfId="193" priority="586" stopIfTrue="1">
      <formula>OR($E57=0,$E57=2,$E57=3,$E57=4)</formula>
    </cfRule>
  </conditionalFormatting>
  <conditionalFormatting sqref="C65">
    <cfRule type="expression" dxfId="192" priority="583" stopIfTrue="1">
      <formula>$E65=1</formula>
    </cfRule>
  </conditionalFormatting>
  <conditionalFormatting sqref="C65">
    <cfRule type="expression" dxfId="191" priority="584" stopIfTrue="1">
      <formula>OR($E65=0,$E65=2,$E65=3,$E65=4)</formula>
    </cfRule>
  </conditionalFormatting>
  <conditionalFormatting sqref="C73">
    <cfRule type="expression" dxfId="190" priority="581" stopIfTrue="1">
      <formula>$E73=1</formula>
    </cfRule>
  </conditionalFormatting>
  <conditionalFormatting sqref="C73">
    <cfRule type="expression" dxfId="189" priority="582" stopIfTrue="1">
      <formula>OR($E73=0,$E73=2,$E73=3,$E73=4)</formula>
    </cfRule>
  </conditionalFormatting>
  <conditionalFormatting sqref="C74:C80">
    <cfRule type="expression" dxfId="188" priority="575" stopIfTrue="1">
      <formula>#REF!=1</formula>
    </cfRule>
  </conditionalFormatting>
  <conditionalFormatting sqref="C74:C80">
    <cfRule type="expression" dxfId="187" priority="576" stopIfTrue="1">
      <formula>OR(#REF!=0,#REF!=2,#REF!=3,#REF!=4)</formula>
    </cfRule>
  </conditionalFormatting>
  <conditionalFormatting sqref="C81">
    <cfRule type="expression" dxfId="186" priority="573" stopIfTrue="1">
      <formula>$E81=1</formula>
    </cfRule>
  </conditionalFormatting>
  <conditionalFormatting sqref="C81">
    <cfRule type="expression" dxfId="185" priority="574" stopIfTrue="1">
      <formula>OR($E81=0,$E81=2,$E81=3,$E81=4)</formula>
    </cfRule>
  </conditionalFormatting>
  <conditionalFormatting sqref="C418">
    <cfRule type="expression" dxfId="184" priority="571" stopIfTrue="1">
      <formula>$E418=1</formula>
    </cfRule>
  </conditionalFormatting>
  <conditionalFormatting sqref="C418">
    <cfRule type="expression" dxfId="183" priority="572" stopIfTrue="1">
      <formula>OR($E418=0,$E418=2,$E418=3,$E418=4)</formula>
    </cfRule>
  </conditionalFormatting>
  <conditionalFormatting sqref="C155:C160">
    <cfRule type="expression" dxfId="182" priority="565" stopIfTrue="1">
      <formula>#REF!=1</formula>
    </cfRule>
  </conditionalFormatting>
  <conditionalFormatting sqref="C155:C160">
    <cfRule type="expression" dxfId="181" priority="566" stopIfTrue="1">
      <formula>OR(#REF!=0,#REF!=2,#REF!=3,#REF!=4)</formula>
    </cfRule>
  </conditionalFormatting>
  <conditionalFormatting sqref="C92:C98">
    <cfRule type="expression" dxfId="180" priority="519" stopIfTrue="1">
      <formula>#REF!=1</formula>
    </cfRule>
  </conditionalFormatting>
  <conditionalFormatting sqref="C92:C98">
    <cfRule type="expression" dxfId="179" priority="520" stopIfTrue="1">
      <formula>OR(#REF!=0,#REF!=2,#REF!=3,#REF!=4)</formula>
    </cfRule>
  </conditionalFormatting>
  <conditionalFormatting sqref="C115">
    <cfRule type="expression" dxfId="178" priority="509" stopIfTrue="1">
      <formula>$E115=1</formula>
    </cfRule>
  </conditionalFormatting>
  <conditionalFormatting sqref="C115">
    <cfRule type="expression" dxfId="177" priority="510" stopIfTrue="1">
      <formula>OR($E115=0,$E115=2,$E115=3,$E115=4)</formula>
    </cfRule>
  </conditionalFormatting>
  <conditionalFormatting sqref="C91">
    <cfRule type="expression" dxfId="176" priority="515" stopIfTrue="1">
      <formula>$E91=1</formula>
    </cfRule>
  </conditionalFormatting>
  <conditionalFormatting sqref="C91">
    <cfRule type="expression" dxfId="175" priority="516" stopIfTrue="1">
      <formula>OR($E91=0,$E91=2,$E91=3,$E91=4)</formula>
    </cfRule>
  </conditionalFormatting>
  <conditionalFormatting sqref="C116">
    <cfRule type="expression" dxfId="174" priority="505" stopIfTrue="1">
      <formula>$E116=1</formula>
    </cfRule>
  </conditionalFormatting>
  <conditionalFormatting sqref="C116">
    <cfRule type="expression" dxfId="173" priority="506" stopIfTrue="1">
      <formula>OR($E116=0,$E116=2,$E116=3,$E116=4)</formula>
    </cfRule>
  </conditionalFormatting>
  <conditionalFormatting sqref="C82">
    <cfRule type="expression" dxfId="172" priority="511" stopIfTrue="1">
      <formula>$E82=1</formula>
    </cfRule>
  </conditionalFormatting>
  <conditionalFormatting sqref="C82">
    <cfRule type="expression" dxfId="171" priority="512" stopIfTrue="1">
      <formula>OR($E82=0,$E82=2,$E82=3,$E82=4)</formula>
    </cfRule>
  </conditionalFormatting>
  <conditionalFormatting sqref="C117:C123">
    <cfRule type="expression" dxfId="170" priority="507" stopIfTrue="1">
      <formula>#REF!=1</formula>
    </cfRule>
  </conditionalFormatting>
  <conditionalFormatting sqref="C117:C123">
    <cfRule type="expression" dxfId="169" priority="508" stopIfTrue="1">
      <formula>OR(#REF!=0,#REF!=2,#REF!=3,#REF!=4)</formula>
    </cfRule>
  </conditionalFormatting>
  <conditionalFormatting sqref="C133:C139">
    <cfRule type="expression" dxfId="168" priority="497" stopIfTrue="1">
      <formula>#REF!=1</formula>
    </cfRule>
  </conditionalFormatting>
  <conditionalFormatting sqref="C133:C139">
    <cfRule type="expression" dxfId="167" priority="498" stopIfTrue="1">
      <formula>OR(#REF!=0,#REF!=2,#REF!=3,#REF!=4)</formula>
    </cfRule>
  </conditionalFormatting>
  <conditionalFormatting sqref="C132">
    <cfRule type="expression" dxfId="166" priority="499" stopIfTrue="1">
      <formula>$E132=1</formula>
    </cfRule>
  </conditionalFormatting>
  <conditionalFormatting sqref="C132">
    <cfRule type="expression" dxfId="165" priority="500" stopIfTrue="1">
      <formula>OR($E132=0,$E132=2,$E132=3,$E132=4)</formula>
    </cfRule>
  </conditionalFormatting>
  <conditionalFormatting sqref="C141:C147">
    <cfRule type="expression" dxfId="164" priority="493" stopIfTrue="1">
      <formula>#REF!=1</formula>
    </cfRule>
  </conditionalFormatting>
  <conditionalFormatting sqref="C141:C147">
    <cfRule type="expression" dxfId="163" priority="494" stopIfTrue="1">
      <formula>OR(#REF!=0,#REF!=2,#REF!=3,#REF!=4)</formula>
    </cfRule>
  </conditionalFormatting>
  <conditionalFormatting sqref="C140">
    <cfRule type="expression" dxfId="162" priority="495" stopIfTrue="1">
      <formula>$E140=1</formula>
    </cfRule>
  </conditionalFormatting>
  <conditionalFormatting sqref="C140">
    <cfRule type="expression" dxfId="161" priority="496" stopIfTrue="1">
      <formula>OR($E140=0,$E140=2,$E140=3,$E140=4)</formula>
    </cfRule>
  </conditionalFormatting>
  <conditionalFormatting sqref="C21">
    <cfRule type="expression" dxfId="160" priority="487" stopIfTrue="1">
      <formula>$E21=1</formula>
    </cfRule>
  </conditionalFormatting>
  <conditionalFormatting sqref="C21">
    <cfRule type="expression" dxfId="159" priority="488" stopIfTrue="1">
      <formula>OR($E21=0,$E21=2,$E21=3,$E21=4)</formula>
    </cfRule>
  </conditionalFormatting>
  <conditionalFormatting sqref="C148">
    <cfRule type="expression" dxfId="158" priority="485" stopIfTrue="1">
      <formula>$E148=1</formula>
    </cfRule>
  </conditionalFormatting>
  <conditionalFormatting sqref="C148">
    <cfRule type="expression" dxfId="157" priority="486" stopIfTrue="1">
      <formula>OR($E148=0,$E148=2,$E148=3,$E148=4)</formula>
    </cfRule>
  </conditionalFormatting>
  <conditionalFormatting sqref="C149">
    <cfRule type="expression" dxfId="156" priority="483" stopIfTrue="1">
      <formula>$E149=1</formula>
    </cfRule>
  </conditionalFormatting>
  <conditionalFormatting sqref="C149">
    <cfRule type="expression" dxfId="155" priority="484" stopIfTrue="1">
      <formula>OR($E149=0,$E149=2,$E149=3,$E149=4)</formula>
    </cfRule>
  </conditionalFormatting>
  <conditionalFormatting sqref="C152">
    <cfRule type="expression" dxfId="154" priority="481" stopIfTrue="1">
      <formula>$E152=1</formula>
    </cfRule>
  </conditionalFormatting>
  <conditionalFormatting sqref="C152">
    <cfRule type="expression" dxfId="153" priority="482" stopIfTrue="1">
      <formula>OR($E152=0,$E152=2,$E152=3,$E152=4)</formula>
    </cfRule>
  </conditionalFormatting>
  <conditionalFormatting sqref="C154">
    <cfRule type="expression" dxfId="152" priority="479" stopIfTrue="1">
      <formula>$E154=1</formula>
    </cfRule>
  </conditionalFormatting>
  <conditionalFormatting sqref="C154">
    <cfRule type="expression" dxfId="151" priority="480" stopIfTrue="1">
      <formula>OR($E154=0,$E154=2,$E154=3,$E154=4)</formula>
    </cfRule>
  </conditionalFormatting>
  <conditionalFormatting sqref="C205:C209">
    <cfRule type="expression" dxfId="150" priority="437" stopIfTrue="1">
      <formula>#REF!=1</formula>
    </cfRule>
  </conditionalFormatting>
  <conditionalFormatting sqref="C205:C209">
    <cfRule type="expression" dxfId="149" priority="438" stopIfTrue="1">
      <formula>OR(#REF!=0,#REF!=2,#REF!=3,#REF!=4)</formula>
    </cfRule>
  </conditionalFormatting>
  <conditionalFormatting sqref="C201">
    <cfRule type="expression" dxfId="148" priority="443" stopIfTrue="1">
      <formula>#REF!=1</formula>
    </cfRule>
  </conditionalFormatting>
  <conditionalFormatting sqref="C201">
    <cfRule type="expression" dxfId="147" priority="444" stopIfTrue="1">
      <formula>OR(#REF!=0,#REF!=2,#REF!=3,#REF!=4)</formula>
    </cfRule>
  </conditionalFormatting>
  <conditionalFormatting sqref="C200">
    <cfRule type="expression" dxfId="146" priority="441" stopIfTrue="1">
      <formula>$E200=1</formula>
    </cfRule>
  </conditionalFormatting>
  <conditionalFormatting sqref="C200">
    <cfRule type="expression" dxfId="145" priority="442" stopIfTrue="1">
      <formula>OR($E200=0,$E200=2,$E200=3,$E200=4)</formula>
    </cfRule>
  </conditionalFormatting>
  <conditionalFormatting sqref="C199">
    <cfRule type="expression" dxfId="144" priority="439" stopIfTrue="1">
      <formula>$E199=1</formula>
    </cfRule>
  </conditionalFormatting>
  <conditionalFormatting sqref="C199">
    <cfRule type="expression" dxfId="143" priority="440" stopIfTrue="1">
      <formula>OR($E199=0,$E199=2,$E199=3,$E199=4)</formula>
    </cfRule>
  </conditionalFormatting>
  <conditionalFormatting sqref="C243">
    <cfRule type="expression" dxfId="142" priority="323" stopIfTrue="1">
      <formula>#REF!=1</formula>
    </cfRule>
  </conditionalFormatting>
  <conditionalFormatting sqref="C243">
    <cfRule type="expression" dxfId="141" priority="324" stopIfTrue="1">
      <formula>OR(#REF!=0,#REF!=2,#REF!=3,#REF!=4)</formula>
    </cfRule>
  </conditionalFormatting>
  <conditionalFormatting sqref="C229:C232">
    <cfRule type="expression" dxfId="140" priority="419" stopIfTrue="1">
      <formula>#REF!=1</formula>
    </cfRule>
  </conditionalFormatting>
  <conditionalFormatting sqref="C229:C232">
    <cfRule type="expression" dxfId="139" priority="420" stopIfTrue="1">
      <formula>OR(#REF!=0,#REF!=2,#REF!=3,#REF!=4)</formula>
    </cfRule>
  </conditionalFormatting>
  <conditionalFormatting sqref="C313:C316">
    <cfRule type="expression" dxfId="138" priority="187" stopIfTrue="1">
      <formula>#REF!=1</formula>
    </cfRule>
  </conditionalFormatting>
  <conditionalFormatting sqref="C313:C316">
    <cfRule type="expression" dxfId="137" priority="188" stopIfTrue="1">
      <formula>OR(#REF!=0,#REF!=2,#REF!=3,#REF!=4)</formula>
    </cfRule>
  </conditionalFormatting>
  <conditionalFormatting sqref="C285">
    <cfRule type="expression" dxfId="136" priority="185" stopIfTrue="1">
      <formula>#REF!=1</formula>
    </cfRule>
  </conditionalFormatting>
  <conditionalFormatting sqref="C285">
    <cfRule type="expression" dxfId="135" priority="186" stopIfTrue="1">
      <formula>OR(#REF!=0,#REF!=2,#REF!=3,#REF!=4)</formula>
    </cfRule>
  </conditionalFormatting>
  <conditionalFormatting sqref="C286:C293">
    <cfRule type="expression" dxfId="134" priority="183" stopIfTrue="1">
      <formula>#REF!=1</formula>
    </cfRule>
  </conditionalFormatting>
  <conditionalFormatting sqref="C286:C293">
    <cfRule type="expression" dxfId="133" priority="184" stopIfTrue="1">
      <formula>OR(#REF!=0,#REF!=2,#REF!=3,#REF!=4)</formula>
    </cfRule>
  </conditionalFormatting>
  <conditionalFormatting sqref="C355:C362">
    <cfRule type="expression" dxfId="132" priority="153" stopIfTrue="1">
      <formula>#REF!=1</formula>
    </cfRule>
  </conditionalFormatting>
  <conditionalFormatting sqref="C355:C362">
    <cfRule type="expression" dxfId="131" priority="154" stopIfTrue="1">
      <formula>OR(#REF!=0,#REF!=2,#REF!=3,#REF!=4)</formula>
    </cfRule>
  </conditionalFormatting>
  <conditionalFormatting sqref="C345">
    <cfRule type="expression" dxfId="130" priority="159" stopIfTrue="1">
      <formula>#REF!=1</formula>
    </cfRule>
  </conditionalFormatting>
  <conditionalFormatting sqref="C345">
    <cfRule type="expression" dxfId="129" priority="160" stopIfTrue="1">
      <formula>OR(#REF!=0,#REF!=2,#REF!=3,#REF!=4)</formula>
    </cfRule>
  </conditionalFormatting>
  <conditionalFormatting sqref="C382">
    <cfRule type="expression" dxfId="128" priority="143" stopIfTrue="1">
      <formula>#REF!=1</formula>
    </cfRule>
  </conditionalFormatting>
  <conditionalFormatting sqref="C382">
    <cfRule type="expression" dxfId="127" priority="144" stopIfTrue="1">
      <formula>OR(#REF!=0,#REF!=2,#REF!=3,#REF!=4)</formula>
    </cfRule>
  </conditionalFormatting>
  <conditionalFormatting sqref="C354">
    <cfRule type="expression" dxfId="126" priority="115" stopIfTrue="1">
      <formula>#REF!=1</formula>
    </cfRule>
  </conditionalFormatting>
  <conditionalFormatting sqref="C354">
    <cfRule type="expression" dxfId="125" priority="116" stopIfTrue="1">
      <formula>OR(#REF!=0,#REF!=2,#REF!=3,#REF!=4)</formula>
    </cfRule>
  </conditionalFormatting>
  <conditionalFormatting sqref="C189:C193">
    <cfRule type="expression" dxfId="124" priority="91" stopIfTrue="1">
      <formula>#REF!=1</formula>
    </cfRule>
  </conditionalFormatting>
  <conditionalFormatting sqref="C189:C193">
    <cfRule type="expression" dxfId="123" priority="92" stopIfTrue="1">
      <formula>OR(#REF!=0,#REF!=2,#REF!=3,#REF!=4)</formula>
    </cfRule>
  </conditionalFormatting>
  <conditionalFormatting sqref="C195:C198">
    <cfRule type="expression" dxfId="122" priority="95" stopIfTrue="1">
      <formula>#REF!=1</formula>
    </cfRule>
  </conditionalFormatting>
  <conditionalFormatting sqref="C195:C198">
    <cfRule type="expression" dxfId="121" priority="96" stopIfTrue="1">
      <formula>OR(#REF!=0,#REF!=2,#REF!=3,#REF!=4)</formula>
    </cfRule>
  </conditionalFormatting>
  <conditionalFormatting sqref="C171:C187">
    <cfRule type="expression" dxfId="120" priority="83" stopIfTrue="1">
      <formula>#REF!=1</formula>
    </cfRule>
  </conditionalFormatting>
  <conditionalFormatting sqref="C171:C187">
    <cfRule type="expression" dxfId="119" priority="84" stopIfTrue="1">
      <formula>OR(#REF!=0,#REF!=2,#REF!=3,#REF!=4)</formula>
    </cfRule>
  </conditionalFormatting>
  <conditionalFormatting sqref="C169">
    <cfRule type="expression" dxfId="118" priority="101" stopIfTrue="1">
      <formula>$E169=1</formula>
    </cfRule>
  </conditionalFormatting>
  <conditionalFormatting sqref="C169">
    <cfRule type="expression" dxfId="117" priority="102" stopIfTrue="1">
      <formula>OR($E169=0,$E169=2,$E169=3,$E169=4)</formula>
    </cfRule>
  </conditionalFormatting>
  <conditionalFormatting sqref="C170">
    <cfRule type="expression" dxfId="116" priority="81" stopIfTrue="1">
      <formula>$E170=1</formula>
    </cfRule>
  </conditionalFormatting>
  <conditionalFormatting sqref="C170">
    <cfRule type="expression" dxfId="115" priority="82" stopIfTrue="1">
      <formula>OR($E170=0,$E170=2,$E170=3,$E170=4)</formula>
    </cfRule>
  </conditionalFormatting>
  <conditionalFormatting sqref="C188">
    <cfRule type="expression" dxfId="114" priority="79" stopIfTrue="1">
      <formula>$E188=1</formula>
    </cfRule>
  </conditionalFormatting>
  <conditionalFormatting sqref="C188">
    <cfRule type="expression" dxfId="113" priority="80" stopIfTrue="1">
      <formula>OR($E188=0,$E188=2,$E188=3,$E188=4)</formula>
    </cfRule>
  </conditionalFormatting>
  <conditionalFormatting sqref="C162:C163 C165:C168">
    <cfRule type="expression" dxfId="112" priority="75" stopIfTrue="1">
      <formula>#REF!=1</formula>
    </cfRule>
  </conditionalFormatting>
  <conditionalFormatting sqref="C162:C163 C165:C168">
    <cfRule type="expression" dxfId="111" priority="76" stopIfTrue="1">
      <formula>OR(#REF!=0,#REF!=2,#REF!=3,#REF!=4)</formula>
    </cfRule>
  </conditionalFormatting>
  <conditionalFormatting sqref="C161">
    <cfRule type="expression" dxfId="110" priority="73" stopIfTrue="1">
      <formula>$E161=1</formula>
    </cfRule>
  </conditionalFormatting>
  <conditionalFormatting sqref="C161">
    <cfRule type="expression" dxfId="109" priority="74" stopIfTrue="1">
      <formula>OR($E161=0,$E161=2,$E161=3,$E161=4)</formula>
    </cfRule>
  </conditionalFormatting>
  <conditionalFormatting sqref="C164">
    <cfRule type="expression" dxfId="108" priority="71" stopIfTrue="1">
      <formula>#REF!=1</formula>
    </cfRule>
  </conditionalFormatting>
  <conditionalFormatting sqref="C164">
    <cfRule type="expression" dxfId="107" priority="72" stopIfTrue="1">
      <formula>OR(#REF!=0,#REF!=2,#REF!=3,#REF!=4)</formula>
    </cfRule>
  </conditionalFormatting>
  <conditionalFormatting sqref="C84:C90">
    <cfRule type="expression" dxfId="106" priority="69" stopIfTrue="1">
      <formula>#REF!=1</formula>
    </cfRule>
  </conditionalFormatting>
  <conditionalFormatting sqref="C84:C90">
    <cfRule type="expression" dxfId="105" priority="70" stopIfTrue="1">
      <formula>OR(#REF!=0,#REF!=2,#REF!=3,#REF!=4)</formula>
    </cfRule>
  </conditionalFormatting>
  <conditionalFormatting sqref="C83">
    <cfRule type="expression" dxfId="104" priority="67" stopIfTrue="1">
      <formula>$E83=1</formula>
    </cfRule>
  </conditionalFormatting>
  <conditionalFormatting sqref="C83">
    <cfRule type="expression" dxfId="103" priority="68" stopIfTrue="1">
      <formula>OR($E83=0,$E83=2,$E83=3,$E83=4)</formula>
    </cfRule>
  </conditionalFormatting>
  <conditionalFormatting sqref="C107">
    <cfRule type="expression" dxfId="102" priority="63" stopIfTrue="1">
      <formula>$E107=1</formula>
    </cfRule>
  </conditionalFormatting>
  <conditionalFormatting sqref="C107">
    <cfRule type="expression" dxfId="101" priority="64" stopIfTrue="1">
      <formula>OR($E107=0,$E107=2,$E107=3,$E107=4)</formula>
    </cfRule>
  </conditionalFormatting>
  <conditionalFormatting sqref="C108:C114">
    <cfRule type="expression" dxfId="100" priority="65" stopIfTrue="1">
      <formula>#REF!=1</formula>
    </cfRule>
  </conditionalFormatting>
  <conditionalFormatting sqref="C108:C114">
    <cfRule type="expression" dxfId="99" priority="66" stopIfTrue="1">
      <formula>OR(#REF!=0,#REF!=2,#REF!=3,#REF!=4)</formula>
    </cfRule>
  </conditionalFormatting>
  <conditionalFormatting sqref="C125:C131">
    <cfRule type="expression" dxfId="98" priority="59" stopIfTrue="1">
      <formula>#REF!=1</formula>
    </cfRule>
  </conditionalFormatting>
  <conditionalFormatting sqref="C125:C131">
    <cfRule type="expression" dxfId="97" priority="60" stopIfTrue="1">
      <formula>OR(#REF!=0,#REF!=2,#REF!=3,#REF!=4)</formula>
    </cfRule>
  </conditionalFormatting>
  <conditionalFormatting sqref="C124">
    <cfRule type="expression" dxfId="96" priority="61" stopIfTrue="1">
      <formula>$E124=1</formula>
    </cfRule>
  </conditionalFormatting>
  <conditionalFormatting sqref="C124">
    <cfRule type="expression" dxfId="95" priority="62" stopIfTrue="1">
      <formula>OR($E124=0,$E124=2,$E124=3,$E124=4)</formula>
    </cfRule>
  </conditionalFormatting>
  <conditionalFormatting sqref="C194">
    <cfRule type="expression" dxfId="94" priority="57" stopIfTrue="1">
      <formula>$E194=1</formula>
    </cfRule>
  </conditionalFormatting>
  <conditionalFormatting sqref="C194">
    <cfRule type="expression" dxfId="93" priority="58" stopIfTrue="1">
      <formula>OR($E194=0,$E194=2,$E194=3,$E194=4)</formula>
    </cfRule>
  </conditionalFormatting>
  <conditionalFormatting sqref="C242">
    <cfRule type="expression" dxfId="92" priority="55" stopIfTrue="1">
      <formula>$E242=1</formula>
    </cfRule>
  </conditionalFormatting>
  <conditionalFormatting sqref="C242">
    <cfRule type="expression" dxfId="91" priority="56" stopIfTrue="1">
      <formula>OR($E242=0,$E242=2,$E242=3,$E242=4)</formula>
    </cfRule>
  </conditionalFormatting>
  <conditionalFormatting sqref="C284">
    <cfRule type="expression" dxfId="90" priority="53" stopIfTrue="1">
      <formula>$E284=1</formula>
    </cfRule>
  </conditionalFormatting>
  <conditionalFormatting sqref="C284">
    <cfRule type="expression" dxfId="89" priority="54" stopIfTrue="1">
      <formula>OR($E284=0,$E284=2,$E284=3,$E284=4)</formula>
    </cfRule>
  </conditionalFormatting>
  <conditionalFormatting sqref="C344">
    <cfRule type="expression" dxfId="88" priority="51" stopIfTrue="1">
      <formula>$E344=1</formula>
    </cfRule>
  </conditionalFormatting>
  <conditionalFormatting sqref="C344">
    <cfRule type="expression" dxfId="87" priority="52" stopIfTrue="1">
      <formula>OR($E344=0,$E344=2,$E344=3,$E344=4)</formula>
    </cfRule>
  </conditionalFormatting>
  <conditionalFormatting sqref="C381">
    <cfRule type="expression" dxfId="86" priority="49" stopIfTrue="1">
      <formula>$E381=1</formula>
    </cfRule>
  </conditionalFormatting>
  <conditionalFormatting sqref="C381">
    <cfRule type="expression" dxfId="85" priority="50" stopIfTrue="1">
      <formula>OR($E381=0,$E381=2,$E381=3,$E381=4)</formula>
    </cfRule>
  </conditionalFormatting>
  <conditionalFormatting sqref="C210">
    <cfRule type="expression" dxfId="84" priority="47" stopIfTrue="1">
      <formula>#REF!=1</formula>
    </cfRule>
  </conditionalFormatting>
  <conditionalFormatting sqref="C210">
    <cfRule type="expression" dxfId="83" priority="48" stopIfTrue="1">
      <formula>OR(#REF!=0,#REF!=2,#REF!=3,#REF!=4)</formula>
    </cfRule>
  </conditionalFormatting>
  <conditionalFormatting sqref="C219">
    <cfRule type="expression" dxfId="82" priority="45" stopIfTrue="1">
      <formula>#REF!=1</formula>
    </cfRule>
  </conditionalFormatting>
  <conditionalFormatting sqref="C219">
    <cfRule type="expression" dxfId="81" priority="46" stopIfTrue="1">
      <formula>OR(#REF!=0,#REF!=2,#REF!=3,#REF!=4)</formula>
    </cfRule>
  </conditionalFormatting>
  <conditionalFormatting sqref="C228">
    <cfRule type="expression" dxfId="80" priority="43" stopIfTrue="1">
      <formula>#REF!=1</formula>
    </cfRule>
  </conditionalFormatting>
  <conditionalFormatting sqref="C228">
    <cfRule type="expression" dxfId="79" priority="44" stopIfTrue="1">
      <formula>OR(#REF!=0,#REF!=2,#REF!=3,#REF!=4)</formula>
    </cfRule>
  </conditionalFormatting>
  <conditionalFormatting sqref="C233">
    <cfRule type="expression" dxfId="78" priority="41" stopIfTrue="1">
      <formula>#REF!=1</formula>
    </cfRule>
  </conditionalFormatting>
  <conditionalFormatting sqref="C233">
    <cfRule type="expression" dxfId="77" priority="42" stopIfTrue="1">
      <formula>OR(#REF!=0,#REF!=2,#REF!=3,#REF!=4)</formula>
    </cfRule>
  </conditionalFormatting>
  <conditionalFormatting sqref="C252">
    <cfRule type="expression" dxfId="76" priority="39" stopIfTrue="1">
      <formula>#REF!=1</formula>
    </cfRule>
  </conditionalFormatting>
  <conditionalFormatting sqref="C252">
    <cfRule type="expression" dxfId="75" priority="40" stopIfTrue="1">
      <formula>OR(#REF!=0,#REF!=2,#REF!=3,#REF!=4)</formula>
    </cfRule>
  </conditionalFormatting>
  <conditionalFormatting sqref="C261">
    <cfRule type="expression" dxfId="74" priority="37" stopIfTrue="1">
      <formula>#REF!=1</formula>
    </cfRule>
  </conditionalFormatting>
  <conditionalFormatting sqref="C261">
    <cfRule type="expression" dxfId="73" priority="38" stopIfTrue="1">
      <formula>OR(#REF!=0,#REF!=2,#REF!=3,#REF!=4)</formula>
    </cfRule>
  </conditionalFormatting>
  <conditionalFormatting sqref="C270">
    <cfRule type="expression" dxfId="72" priority="35" stopIfTrue="1">
      <formula>#REF!=1</formula>
    </cfRule>
  </conditionalFormatting>
  <conditionalFormatting sqref="C270">
    <cfRule type="expression" dxfId="71" priority="36" stopIfTrue="1">
      <formula>OR(#REF!=0,#REF!=2,#REF!=3,#REF!=4)</formula>
    </cfRule>
  </conditionalFormatting>
  <conditionalFormatting sqref="C275">
    <cfRule type="expression" dxfId="70" priority="33" stopIfTrue="1">
      <formula>#REF!=1</formula>
    </cfRule>
  </conditionalFormatting>
  <conditionalFormatting sqref="C275">
    <cfRule type="expression" dxfId="69" priority="34" stopIfTrue="1">
      <formula>OR(#REF!=0,#REF!=2,#REF!=3,#REF!=4)</formula>
    </cfRule>
  </conditionalFormatting>
  <conditionalFormatting sqref="C294">
    <cfRule type="expression" dxfId="68" priority="31" stopIfTrue="1">
      <formula>#REF!=1</formula>
    </cfRule>
  </conditionalFormatting>
  <conditionalFormatting sqref="C294">
    <cfRule type="expression" dxfId="67" priority="32" stopIfTrue="1">
      <formula>OR(#REF!=0,#REF!=2,#REF!=3,#REF!=4)</formula>
    </cfRule>
  </conditionalFormatting>
  <conditionalFormatting sqref="C303">
    <cfRule type="expression" dxfId="66" priority="29" stopIfTrue="1">
      <formula>#REF!=1</formula>
    </cfRule>
  </conditionalFormatting>
  <conditionalFormatting sqref="C303">
    <cfRule type="expression" dxfId="65" priority="30" stopIfTrue="1">
      <formula>OR(#REF!=0,#REF!=2,#REF!=3,#REF!=4)</formula>
    </cfRule>
  </conditionalFormatting>
  <conditionalFormatting sqref="C312">
    <cfRule type="expression" dxfId="64" priority="27" stopIfTrue="1">
      <formula>#REF!=1</formula>
    </cfRule>
  </conditionalFormatting>
  <conditionalFormatting sqref="C312">
    <cfRule type="expression" dxfId="63" priority="28" stopIfTrue="1">
      <formula>OR(#REF!=0,#REF!=2,#REF!=3,#REF!=4)</formula>
    </cfRule>
  </conditionalFormatting>
  <conditionalFormatting sqref="C317">
    <cfRule type="expression" dxfId="62" priority="25" stopIfTrue="1">
      <formula>#REF!=1</formula>
    </cfRule>
  </conditionalFormatting>
  <conditionalFormatting sqref="C317">
    <cfRule type="expression" dxfId="61" priority="26" stopIfTrue="1">
      <formula>OR(#REF!=0,#REF!=2,#REF!=3,#REF!=4)</formula>
    </cfRule>
  </conditionalFormatting>
  <conditionalFormatting sqref="C326">
    <cfRule type="expression" dxfId="60" priority="23" stopIfTrue="1">
      <formula>#REF!=1</formula>
    </cfRule>
  </conditionalFormatting>
  <conditionalFormatting sqref="C326">
    <cfRule type="expression" dxfId="59" priority="24" stopIfTrue="1">
      <formula>OR(#REF!=0,#REF!=2,#REF!=3,#REF!=4)</formula>
    </cfRule>
  </conditionalFormatting>
  <conditionalFormatting sqref="C335">
    <cfRule type="expression" dxfId="58" priority="21" stopIfTrue="1">
      <formula>#REF!=1</formula>
    </cfRule>
  </conditionalFormatting>
  <conditionalFormatting sqref="C335">
    <cfRule type="expression" dxfId="57" priority="22" stopIfTrue="1">
      <formula>OR(#REF!=0,#REF!=2,#REF!=3,#REF!=4)</formula>
    </cfRule>
  </conditionalFormatting>
  <conditionalFormatting sqref="C363">
    <cfRule type="expression" dxfId="56" priority="19" stopIfTrue="1">
      <formula>#REF!=1</formula>
    </cfRule>
  </conditionalFormatting>
  <conditionalFormatting sqref="C363">
    <cfRule type="expression" dxfId="55" priority="20" stopIfTrue="1">
      <formula>OR(#REF!=0,#REF!=2,#REF!=3,#REF!=4)</formula>
    </cfRule>
  </conditionalFormatting>
  <conditionalFormatting sqref="C372">
    <cfRule type="expression" dxfId="54" priority="17" stopIfTrue="1">
      <formula>#REF!=1</formula>
    </cfRule>
  </conditionalFormatting>
  <conditionalFormatting sqref="C372">
    <cfRule type="expression" dxfId="53" priority="18" stopIfTrue="1">
      <formula>OR(#REF!=0,#REF!=2,#REF!=3,#REF!=4)</formula>
    </cfRule>
  </conditionalFormatting>
  <conditionalFormatting sqref="C391">
    <cfRule type="expression" dxfId="52" priority="15" stopIfTrue="1">
      <formula>#REF!=1</formula>
    </cfRule>
  </conditionalFormatting>
  <conditionalFormatting sqref="C391">
    <cfRule type="expression" dxfId="51" priority="16" stopIfTrue="1">
      <formula>OR(#REF!=0,#REF!=2,#REF!=3,#REF!=4)</formula>
    </cfRule>
  </conditionalFormatting>
  <conditionalFormatting sqref="C400">
    <cfRule type="expression" dxfId="50" priority="13" stopIfTrue="1">
      <formula>#REF!=1</formula>
    </cfRule>
  </conditionalFormatting>
  <conditionalFormatting sqref="C400">
    <cfRule type="expression" dxfId="49" priority="14" stopIfTrue="1">
      <formula>OR(#REF!=0,#REF!=2,#REF!=3,#REF!=4)</formula>
    </cfRule>
  </conditionalFormatting>
  <conditionalFormatting sqref="C409">
    <cfRule type="expression" dxfId="48" priority="11" stopIfTrue="1">
      <formula>#REF!=1</formula>
    </cfRule>
  </conditionalFormatting>
  <conditionalFormatting sqref="C409">
    <cfRule type="expression" dxfId="47" priority="12" stopIfTrue="1">
      <formula>OR(#REF!=0,#REF!=2,#REF!=3,#REF!=4)</formula>
    </cfRule>
  </conditionalFormatting>
  <conditionalFormatting sqref="C99">
    <cfRule type="expression" dxfId="46" priority="7" stopIfTrue="1">
      <formula>$E99=1</formula>
    </cfRule>
  </conditionalFormatting>
  <conditionalFormatting sqref="C99">
    <cfRule type="expression" dxfId="45" priority="8" stopIfTrue="1">
      <formula>OR($E99=0,$E99=2,$E99=3,$E99=4)</formula>
    </cfRule>
  </conditionalFormatting>
  <conditionalFormatting sqref="C100:C106">
    <cfRule type="expression" dxfId="44" priority="9" stopIfTrue="1">
      <formula>#REF!=1</formula>
    </cfRule>
  </conditionalFormatting>
  <conditionalFormatting sqref="C100:C106">
    <cfRule type="expression" dxfId="43" priority="10" stopIfTrue="1">
      <formula>OR(#REF!=0,#REF!=2,#REF!=3,#REF!=4)</formula>
    </cfRule>
  </conditionalFormatting>
  <conditionalFormatting sqref="C14">
    <cfRule type="expression" dxfId="42" priority="3" stopIfTrue="1">
      <formula>$E14=1</formula>
    </cfRule>
  </conditionalFormatting>
  <conditionalFormatting sqref="C14">
    <cfRule type="expression" dxfId="41" priority="4" stopIfTrue="1">
      <formula>OR($E14=0,$E14=2,$E14=3,$E14=4)</formula>
    </cfRule>
  </conditionalFormatting>
  <conditionalFormatting sqref="C202:C204">
    <cfRule type="expression" dxfId="40" priority="1" stopIfTrue="1">
      <formula>#REF!=1</formula>
    </cfRule>
  </conditionalFormatting>
  <conditionalFormatting sqref="C202:C204">
    <cfRule type="expression" dxfId="39" priority="2" stopIfTrue="1">
      <formula>OR(#REF!=0,#REF!=2,#REF!=3,#REF!=4)</formula>
    </cfRule>
  </conditionalFormatting>
  <printOptions horizontalCentered="1"/>
  <pageMargins left="0.39370078740157483" right="0.59055118110236227" top="0.70866141732283472" bottom="0.70866141732283472" header="0.39370078740157483" footer="0.39370078740157483"/>
  <pageSetup paperSize="9" scale="55" fitToHeight="0" pageOrder="overThenDown" orientation="portrait" r:id="rId1"/>
  <headerFooter alignWithMargins="0"/>
  <rowBreaks count="3" manualBreakCount="3">
    <brk id="72" min="1" max="10" man="1"/>
    <brk id="147" min="1" max="10" man="1"/>
    <brk id="283" min="1" max="1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7D746E-5172-4006-ABFE-DDF24DA91469}">
  <sheetPr codeName="Planilha2">
    <tabColor rgb="FFC00000"/>
    <pageSetUpPr fitToPage="1"/>
  </sheetPr>
  <dimension ref="B1:IZ33"/>
  <sheetViews>
    <sheetView showGridLines="0" view="pageBreakPreview" topLeftCell="B1" zoomScale="80" zoomScaleNormal="80" zoomScaleSheetLayoutView="80" workbookViewId="0">
      <selection activeCell="C22" sqref="C22"/>
    </sheetView>
  </sheetViews>
  <sheetFormatPr defaultRowHeight="12.75" x14ac:dyDescent="0.2"/>
  <cols>
    <col min="1" max="1" width="3" customWidth="1"/>
    <col min="2" max="2" width="10.5703125" style="8" customWidth="1"/>
    <col min="3" max="3" width="99.42578125" style="9" customWidth="1"/>
    <col min="4" max="4" width="10.7109375" style="4" customWidth="1"/>
    <col min="5" max="7" width="16.7109375" style="64" customWidth="1"/>
    <col min="8" max="8" width="16.7109375" style="63" customWidth="1"/>
    <col min="9" max="9" width="2.85546875" style="3" customWidth="1"/>
    <col min="10" max="10" width="12.140625" style="3" customWidth="1"/>
    <col min="11" max="11" width="19.7109375" style="4" bestFit="1" customWidth="1"/>
    <col min="12" max="12" width="21.5703125" style="4" bestFit="1" customWidth="1"/>
    <col min="13" max="260" width="9.5703125" style="3" customWidth="1"/>
    <col min="261" max="1027" width="9.5703125" customWidth="1"/>
  </cols>
  <sheetData>
    <row r="1" spans="2:260" s="2" customFormat="1" ht="20.25" x14ac:dyDescent="0.2">
      <c r="B1" s="324" t="s">
        <v>0</v>
      </c>
      <c r="C1" s="325"/>
      <c r="D1" s="325"/>
      <c r="E1" s="325"/>
      <c r="F1" s="325"/>
      <c r="G1" s="325"/>
      <c r="H1" s="326"/>
      <c r="I1" s="6"/>
      <c r="J1" s="30"/>
      <c r="K1" s="1"/>
    </row>
    <row r="2" spans="2:260" s="2" customFormat="1" ht="15.75" x14ac:dyDescent="0.2">
      <c r="B2" s="327" t="s">
        <v>1</v>
      </c>
      <c r="C2" s="328"/>
      <c r="D2" s="328"/>
      <c r="E2" s="328"/>
      <c r="F2" s="328"/>
      <c r="G2" s="328"/>
      <c r="H2" s="329"/>
      <c r="I2" s="7"/>
      <c r="J2" s="30"/>
      <c r="K2" s="1"/>
    </row>
    <row r="3" spans="2:260" s="2" customFormat="1" ht="15.75" x14ac:dyDescent="0.2">
      <c r="B3" s="330" t="s">
        <v>2</v>
      </c>
      <c r="C3" s="331"/>
      <c r="D3" s="331"/>
      <c r="E3" s="331"/>
      <c r="F3" s="331"/>
      <c r="G3" s="331"/>
      <c r="H3" s="332"/>
      <c r="I3" s="7"/>
      <c r="J3" s="30"/>
      <c r="K3" s="1"/>
    </row>
    <row r="4" spans="2:260" s="2" customFormat="1" ht="15.75" x14ac:dyDescent="0.2">
      <c r="B4" s="79" t="s">
        <v>27</v>
      </c>
      <c r="C4" s="80"/>
      <c r="D4" s="78"/>
      <c r="E4" s="80"/>
      <c r="F4" s="80"/>
      <c r="G4" s="80"/>
      <c r="H4" s="81"/>
      <c r="I4" s="7"/>
      <c r="J4" s="30"/>
      <c r="K4" s="1"/>
    </row>
    <row r="5" spans="2:260" s="2" customFormat="1" ht="15.75" x14ac:dyDescent="0.2">
      <c r="B5" s="70" t="s">
        <v>4</v>
      </c>
      <c r="C5" s="71" t="str">
        <f>'Planilha Referencial'!D5</f>
        <v>PROJETO URBANÍSTICO | AV. JUSCELINO KUBTISCHECK | BARREIRA DO TRIUNFO</v>
      </c>
      <c r="D5" s="86"/>
      <c r="E5" s="72"/>
      <c r="F5" s="72"/>
      <c r="G5" s="73" t="s">
        <v>5</v>
      </c>
      <c r="H5" s="84" t="s">
        <v>99</v>
      </c>
      <c r="I5" s="7"/>
      <c r="J5" s="30"/>
      <c r="K5" s="1"/>
    </row>
    <row r="6" spans="2:260" x14ac:dyDescent="0.2">
      <c r="B6"/>
      <c r="C6"/>
      <c r="D6" s="28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</row>
    <row r="7" spans="2:260" ht="60" x14ac:dyDescent="0.2">
      <c r="B7" s="10" t="s">
        <v>100</v>
      </c>
      <c r="C7" s="82" t="s">
        <v>107</v>
      </c>
      <c r="D7" s="10" t="s">
        <v>31</v>
      </c>
      <c r="E7" s="74" t="s">
        <v>101</v>
      </c>
      <c r="F7" s="74"/>
      <c r="G7" s="74"/>
      <c r="H7" s="11" t="s">
        <v>32</v>
      </c>
      <c r="I7" s="12"/>
      <c r="J7" s="12"/>
      <c r="L7" s="5"/>
    </row>
    <row r="8" spans="2:260" s="19" customFormat="1" ht="30" customHeight="1" x14ac:dyDescent="0.2">
      <c r="B8" s="23" t="str">
        <f>B7</f>
        <v>COT.1</v>
      </c>
      <c r="C8" s="31" t="s">
        <v>107</v>
      </c>
      <c r="D8" s="23" t="s">
        <v>31</v>
      </c>
      <c r="E8" s="85">
        <f>9660+((3730/10)*2)</f>
        <v>10406</v>
      </c>
      <c r="F8" s="83"/>
      <c r="G8" s="83"/>
      <c r="H8" s="77">
        <f>SMALL(E8:G8,1)</f>
        <v>10406</v>
      </c>
      <c r="I8" s="75"/>
      <c r="J8" s="75"/>
      <c r="K8" s="76"/>
      <c r="L8" s="24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18"/>
      <c r="HW8" s="18"/>
      <c r="HX8" s="18"/>
      <c r="HY8" s="18"/>
      <c r="HZ8" s="18"/>
      <c r="IA8" s="18"/>
      <c r="IB8" s="18"/>
      <c r="IC8" s="18"/>
      <c r="ID8" s="18"/>
      <c r="IE8" s="18"/>
      <c r="IF8" s="18"/>
      <c r="IG8" s="18"/>
      <c r="IH8" s="18"/>
      <c r="II8" s="18"/>
      <c r="IJ8" s="18"/>
      <c r="IK8" s="18"/>
      <c r="IL8" s="18"/>
      <c r="IM8" s="18"/>
      <c r="IN8" s="18"/>
      <c r="IO8" s="18"/>
      <c r="IP8" s="18"/>
      <c r="IQ8" s="18"/>
      <c r="IR8" s="18"/>
      <c r="IS8" s="18"/>
      <c r="IT8" s="18"/>
      <c r="IU8" s="18"/>
      <c r="IV8" s="18"/>
      <c r="IW8" s="18"/>
      <c r="IX8" s="18"/>
      <c r="IY8" s="18"/>
      <c r="IZ8" s="18"/>
    </row>
    <row r="9" spans="2:260" x14ac:dyDescent="0.2">
      <c r="B9"/>
      <c r="C9"/>
      <c r="D9" s="28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</row>
    <row r="10" spans="2:260" ht="60" x14ac:dyDescent="0.2">
      <c r="B10" s="10" t="s">
        <v>102</v>
      </c>
      <c r="C10" s="82" t="s">
        <v>108</v>
      </c>
      <c r="D10" s="10" t="s">
        <v>31</v>
      </c>
      <c r="E10" s="74" t="s">
        <v>101</v>
      </c>
      <c r="F10" s="74"/>
      <c r="G10" s="74"/>
      <c r="H10" s="11" t="s">
        <v>32</v>
      </c>
      <c r="I10" s="12"/>
      <c r="J10" s="12"/>
      <c r="L10" s="5"/>
    </row>
    <row r="11" spans="2:260" s="19" customFormat="1" ht="30" customHeight="1" x14ac:dyDescent="0.2">
      <c r="B11" s="23" t="str">
        <f>B10</f>
        <v>COT.2</v>
      </c>
      <c r="C11" s="31" t="s">
        <v>108</v>
      </c>
      <c r="D11" s="23" t="s">
        <v>31</v>
      </c>
      <c r="E11" s="85">
        <f>16830+((3730/10)*3)</f>
        <v>17949</v>
      </c>
      <c r="F11" s="83"/>
      <c r="G11" s="83"/>
      <c r="H11" s="77">
        <f>SMALL(E11:G11,1)</f>
        <v>17949</v>
      </c>
      <c r="I11" s="75"/>
      <c r="J11" s="75"/>
      <c r="K11" s="76"/>
      <c r="L11" s="24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  <c r="FB11" s="18"/>
      <c r="FC11" s="18"/>
      <c r="FD11" s="18"/>
      <c r="FE11" s="18"/>
      <c r="FF11" s="18"/>
      <c r="FG11" s="18"/>
      <c r="FH11" s="18"/>
      <c r="FI11" s="18"/>
      <c r="FJ11" s="18"/>
      <c r="FK11" s="18"/>
      <c r="FL11" s="18"/>
      <c r="FM11" s="18"/>
      <c r="FN11" s="18"/>
      <c r="FO11" s="18"/>
      <c r="FP11" s="18"/>
      <c r="FQ11" s="18"/>
      <c r="FR11" s="18"/>
      <c r="FS11" s="18"/>
      <c r="FT11" s="18"/>
      <c r="FU11" s="18"/>
      <c r="FV11" s="18"/>
      <c r="FW11" s="18"/>
      <c r="FX11" s="18"/>
      <c r="FY11" s="18"/>
      <c r="FZ11" s="18"/>
      <c r="GA11" s="18"/>
      <c r="GB11" s="18"/>
      <c r="GC11" s="18"/>
      <c r="GD11" s="18"/>
      <c r="GE11" s="18"/>
      <c r="GF11" s="18"/>
      <c r="GG11" s="18"/>
      <c r="GH11" s="18"/>
      <c r="GI11" s="18"/>
      <c r="GJ11" s="18"/>
      <c r="GK11" s="18"/>
      <c r="GL11" s="18"/>
      <c r="GM11" s="18"/>
      <c r="GN11" s="18"/>
      <c r="GO11" s="18"/>
      <c r="GP11" s="18"/>
      <c r="GQ11" s="18"/>
      <c r="GR11" s="18"/>
      <c r="GS11" s="18"/>
      <c r="GT11" s="18"/>
      <c r="GU11" s="18"/>
      <c r="GV11" s="18"/>
      <c r="GW11" s="18"/>
      <c r="GX11" s="18"/>
      <c r="GY11" s="18"/>
      <c r="GZ11" s="18"/>
      <c r="HA11" s="18"/>
      <c r="HB11" s="18"/>
      <c r="HC11" s="18"/>
      <c r="HD11" s="18"/>
      <c r="HE11" s="18"/>
      <c r="HF11" s="18"/>
      <c r="HG11" s="18"/>
      <c r="HH11" s="18"/>
      <c r="HI11" s="18"/>
      <c r="HJ11" s="18"/>
      <c r="HK11" s="18"/>
      <c r="HL11" s="18"/>
      <c r="HM11" s="18"/>
      <c r="HN11" s="18"/>
      <c r="HO11" s="18"/>
      <c r="HP11" s="18"/>
      <c r="HQ11" s="18"/>
      <c r="HR11" s="18"/>
      <c r="HS11" s="18"/>
      <c r="HT11" s="18"/>
      <c r="HU11" s="18"/>
      <c r="HV11" s="18"/>
      <c r="HW11" s="18"/>
      <c r="HX11" s="18"/>
      <c r="HY11" s="18"/>
      <c r="HZ11" s="18"/>
      <c r="IA11" s="18"/>
      <c r="IB11" s="18"/>
      <c r="IC11" s="18"/>
      <c r="ID11" s="18"/>
      <c r="IE11" s="18"/>
      <c r="IF11" s="18"/>
      <c r="IG11" s="18"/>
      <c r="IH11" s="18"/>
      <c r="II11" s="18"/>
      <c r="IJ11" s="18"/>
      <c r="IK11" s="18"/>
      <c r="IL11" s="18"/>
      <c r="IM11" s="18"/>
      <c r="IN11" s="18"/>
      <c r="IO11" s="18"/>
      <c r="IP11" s="18"/>
      <c r="IQ11" s="18"/>
      <c r="IR11" s="18"/>
      <c r="IS11" s="18"/>
      <c r="IT11" s="18"/>
      <c r="IU11" s="18"/>
      <c r="IV11" s="18"/>
      <c r="IW11" s="18"/>
      <c r="IX11" s="18"/>
      <c r="IY11" s="18"/>
      <c r="IZ11" s="18"/>
    </row>
    <row r="12" spans="2:260" x14ac:dyDescent="0.2">
      <c r="B12"/>
      <c r="C12"/>
      <c r="D12" s="28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</row>
    <row r="13" spans="2:260" ht="60" x14ac:dyDescent="0.2">
      <c r="B13" s="10" t="s">
        <v>103</v>
      </c>
      <c r="C13" s="82" t="s">
        <v>109</v>
      </c>
      <c r="D13" s="10" t="s">
        <v>31</v>
      </c>
      <c r="E13" s="74" t="s">
        <v>101</v>
      </c>
      <c r="F13" s="74"/>
      <c r="G13" s="74"/>
      <c r="H13" s="11" t="s">
        <v>32</v>
      </c>
      <c r="I13" s="12"/>
      <c r="J13" s="12"/>
      <c r="L13" s="5"/>
    </row>
    <row r="14" spans="2:260" s="19" customFormat="1" ht="30" customHeight="1" x14ac:dyDescent="0.2">
      <c r="B14" s="23" t="str">
        <f>B13</f>
        <v>COT.3</v>
      </c>
      <c r="C14" s="31" t="s">
        <v>104</v>
      </c>
      <c r="D14" s="23" t="s">
        <v>31</v>
      </c>
      <c r="E14" s="85">
        <f>5252*3+((3730/10)*3)</f>
        <v>16875</v>
      </c>
      <c r="F14" s="83"/>
      <c r="G14" s="83"/>
      <c r="H14" s="77">
        <f>SMALL(E14:G14,1)</f>
        <v>16875</v>
      </c>
      <c r="I14" s="75"/>
      <c r="J14" s="75"/>
      <c r="K14" s="76"/>
      <c r="L14" s="24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  <c r="IV14" s="18"/>
      <c r="IW14" s="18"/>
      <c r="IX14" s="18"/>
      <c r="IY14" s="18"/>
      <c r="IZ14" s="18"/>
    </row>
    <row r="15" spans="2:260" x14ac:dyDescent="0.2">
      <c r="B15"/>
      <c r="C15"/>
      <c r="D15" s="28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</row>
    <row r="16" spans="2:260" ht="60" x14ac:dyDescent="0.2">
      <c r="B16" s="10" t="s">
        <v>105</v>
      </c>
      <c r="C16" s="82" t="s">
        <v>110</v>
      </c>
      <c r="D16" s="10" t="s">
        <v>31</v>
      </c>
      <c r="E16" s="74" t="s">
        <v>101</v>
      </c>
      <c r="F16" s="74"/>
      <c r="G16" s="74"/>
      <c r="H16" s="11" t="s">
        <v>32</v>
      </c>
      <c r="I16" s="12"/>
      <c r="J16" s="12"/>
      <c r="L16" s="5"/>
    </row>
    <row r="17" spans="2:260" s="19" customFormat="1" ht="30" customHeight="1" x14ac:dyDescent="0.2">
      <c r="B17" s="23" t="str">
        <f>B16</f>
        <v>COT.4</v>
      </c>
      <c r="C17" s="31" t="s">
        <v>106</v>
      </c>
      <c r="D17" s="23" t="s">
        <v>31</v>
      </c>
      <c r="E17" s="85">
        <f>8744+((3730/10)*2)</f>
        <v>9490</v>
      </c>
      <c r="F17" s="83"/>
      <c r="G17" s="83"/>
      <c r="H17" s="77">
        <f>SMALL(E17:G17,1)</f>
        <v>9490</v>
      </c>
      <c r="I17" s="75"/>
      <c r="J17" s="75"/>
      <c r="K17" s="76"/>
      <c r="L17" s="24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  <c r="CS17" s="18"/>
      <c r="CT17" s="18"/>
      <c r="CU17" s="18"/>
      <c r="CV17" s="18"/>
      <c r="CW17" s="18"/>
      <c r="CX17" s="18"/>
      <c r="CY17" s="18"/>
      <c r="CZ17" s="18"/>
      <c r="DA17" s="18"/>
      <c r="DB17" s="18"/>
      <c r="DC17" s="18"/>
      <c r="DD17" s="18"/>
      <c r="DE17" s="18"/>
      <c r="DF17" s="18"/>
      <c r="DG17" s="18"/>
      <c r="DH17" s="18"/>
      <c r="DI17" s="18"/>
      <c r="DJ17" s="18"/>
      <c r="DK17" s="18"/>
      <c r="DL17" s="18"/>
      <c r="DM17" s="18"/>
      <c r="DN17" s="18"/>
      <c r="DO17" s="18"/>
      <c r="DP17" s="18"/>
      <c r="DQ17" s="18"/>
      <c r="DR17" s="18"/>
      <c r="DS17" s="18"/>
      <c r="DT17" s="18"/>
      <c r="DU17" s="18"/>
      <c r="DV17" s="18"/>
      <c r="DW17" s="18"/>
      <c r="DX17" s="18"/>
      <c r="DY17" s="18"/>
      <c r="DZ17" s="18"/>
      <c r="EA17" s="18"/>
      <c r="EB17" s="18"/>
      <c r="EC17" s="18"/>
      <c r="ED17" s="18"/>
      <c r="EE17" s="18"/>
      <c r="EF17" s="18"/>
      <c r="EG17" s="18"/>
      <c r="EH17" s="18"/>
      <c r="EI17" s="18"/>
      <c r="EJ17" s="18"/>
      <c r="EK17" s="18"/>
      <c r="EL17" s="18"/>
      <c r="EM17" s="18"/>
      <c r="EN17" s="18"/>
      <c r="EO17" s="18"/>
      <c r="EP17" s="18"/>
      <c r="EQ17" s="18"/>
      <c r="ER17" s="18"/>
      <c r="ES17" s="18"/>
      <c r="ET17" s="18"/>
      <c r="EU17" s="18"/>
      <c r="EV17" s="18"/>
      <c r="EW17" s="18"/>
      <c r="EX17" s="18"/>
      <c r="EY17" s="18"/>
      <c r="EZ17" s="18"/>
      <c r="FA17" s="18"/>
      <c r="FB17" s="18"/>
      <c r="FC17" s="18"/>
      <c r="FD17" s="18"/>
      <c r="FE17" s="18"/>
      <c r="FF17" s="18"/>
      <c r="FG17" s="18"/>
      <c r="FH17" s="18"/>
      <c r="FI17" s="18"/>
      <c r="FJ17" s="18"/>
      <c r="FK17" s="18"/>
      <c r="FL17" s="18"/>
      <c r="FM17" s="18"/>
      <c r="FN17" s="18"/>
      <c r="FO17" s="18"/>
      <c r="FP17" s="18"/>
      <c r="FQ17" s="18"/>
      <c r="FR17" s="18"/>
      <c r="FS17" s="18"/>
      <c r="FT17" s="18"/>
      <c r="FU17" s="18"/>
      <c r="FV17" s="18"/>
      <c r="FW17" s="18"/>
      <c r="FX17" s="18"/>
      <c r="FY17" s="18"/>
      <c r="FZ17" s="18"/>
      <c r="GA17" s="18"/>
      <c r="GB17" s="18"/>
      <c r="GC17" s="18"/>
      <c r="GD17" s="18"/>
      <c r="GE17" s="18"/>
      <c r="GF17" s="18"/>
      <c r="GG17" s="18"/>
      <c r="GH17" s="18"/>
      <c r="GI17" s="18"/>
      <c r="GJ17" s="18"/>
      <c r="GK17" s="18"/>
      <c r="GL17" s="18"/>
      <c r="GM17" s="18"/>
      <c r="GN17" s="18"/>
      <c r="GO17" s="18"/>
      <c r="GP17" s="18"/>
      <c r="GQ17" s="18"/>
      <c r="GR17" s="18"/>
      <c r="GS17" s="18"/>
      <c r="GT17" s="18"/>
      <c r="GU17" s="18"/>
      <c r="GV17" s="18"/>
      <c r="GW17" s="18"/>
      <c r="GX17" s="18"/>
      <c r="GY17" s="18"/>
      <c r="GZ17" s="18"/>
      <c r="HA17" s="18"/>
      <c r="HB17" s="18"/>
      <c r="HC17" s="18"/>
      <c r="HD17" s="18"/>
      <c r="HE17" s="18"/>
      <c r="HF17" s="18"/>
      <c r="HG17" s="18"/>
      <c r="HH17" s="18"/>
      <c r="HI17" s="18"/>
      <c r="HJ17" s="18"/>
      <c r="HK17" s="18"/>
      <c r="HL17" s="18"/>
      <c r="HM17" s="18"/>
      <c r="HN17" s="18"/>
      <c r="HO17" s="18"/>
      <c r="HP17" s="18"/>
      <c r="HQ17" s="18"/>
      <c r="HR17" s="18"/>
      <c r="HS17" s="18"/>
      <c r="HT17" s="18"/>
      <c r="HU17" s="18"/>
      <c r="HV17" s="18"/>
      <c r="HW17" s="18"/>
      <c r="HX17" s="18"/>
      <c r="HY17" s="18"/>
      <c r="HZ17" s="18"/>
      <c r="IA17" s="18"/>
      <c r="IB17" s="18"/>
      <c r="IC17" s="18"/>
      <c r="ID17" s="18"/>
      <c r="IE17" s="18"/>
      <c r="IF17" s="18"/>
      <c r="IG17" s="18"/>
      <c r="IH17" s="18"/>
      <c r="II17" s="18"/>
      <c r="IJ17" s="18"/>
      <c r="IK17" s="18"/>
      <c r="IL17" s="18"/>
      <c r="IM17" s="18"/>
      <c r="IN17" s="18"/>
      <c r="IO17" s="18"/>
      <c r="IP17" s="18"/>
      <c r="IQ17" s="18"/>
      <c r="IR17" s="18"/>
      <c r="IS17" s="18"/>
      <c r="IT17" s="18"/>
      <c r="IU17" s="18"/>
      <c r="IV17" s="18"/>
      <c r="IW17" s="18"/>
      <c r="IX17" s="18"/>
      <c r="IY17" s="18"/>
      <c r="IZ17" s="18"/>
    </row>
    <row r="18" spans="2:260" x14ac:dyDescent="0.2">
      <c r="D18" s="8"/>
      <c r="H18" s="62"/>
    </row>
    <row r="19" spans="2:260" ht="60" x14ac:dyDescent="0.2">
      <c r="B19" s="10" t="s">
        <v>111</v>
      </c>
      <c r="C19" s="82" t="str">
        <f>UPPER("barra de alongamento")</f>
        <v>BARRA DE ALONGAMENTO</v>
      </c>
      <c r="D19" s="10" t="s">
        <v>31</v>
      </c>
      <c r="E19" s="74" t="str">
        <f ca="1">$E$19</f>
        <v>TRYANON EQUIPAMENTOS AO AR LIVRE</v>
      </c>
      <c r="F19" s="74" t="str">
        <f>UPPER("Life Equipamentos Esporti vos E Recreação")</f>
        <v>LIFE EQUIPAMENTOS ESPORTI VOS E RECREAÇÃO</v>
      </c>
      <c r="G19" s="74"/>
      <c r="H19" s="11" t="s">
        <v>32</v>
      </c>
      <c r="I19" s="12"/>
      <c r="J19" s="12"/>
      <c r="L19" s="5"/>
    </row>
    <row r="20" spans="2:260" s="19" customFormat="1" ht="30" customHeight="1" x14ac:dyDescent="0.2">
      <c r="B20" s="23" t="str">
        <f>B19</f>
        <v>COT.5</v>
      </c>
      <c r="C20" s="31" t="str">
        <f>C19</f>
        <v>BARRA DE ALONGAMENTO</v>
      </c>
      <c r="D20" s="23" t="s">
        <v>31</v>
      </c>
      <c r="E20" s="83">
        <v>3794.2</v>
      </c>
      <c r="F20" s="83">
        <v>2368.8000000000002</v>
      </c>
      <c r="G20" s="83"/>
      <c r="H20" s="77">
        <f>SMALL(E20:G20,1)</f>
        <v>2368.8000000000002</v>
      </c>
      <c r="I20" s="75"/>
      <c r="J20" s="75"/>
      <c r="K20" s="76"/>
      <c r="L20" s="24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  <c r="CX20" s="18"/>
      <c r="CY20" s="18"/>
      <c r="CZ20" s="18"/>
      <c r="DA20" s="18"/>
      <c r="DB20" s="18"/>
      <c r="DC20" s="18"/>
      <c r="DD20" s="18"/>
      <c r="DE20" s="18"/>
      <c r="DF20" s="18"/>
      <c r="DG20" s="18"/>
      <c r="DH20" s="18"/>
      <c r="DI20" s="18"/>
      <c r="DJ20" s="18"/>
      <c r="DK20" s="18"/>
      <c r="DL20" s="18"/>
      <c r="DM20" s="18"/>
      <c r="DN20" s="18"/>
      <c r="DO20" s="18"/>
      <c r="DP20" s="18"/>
      <c r="DQ20" s="18"/>
      <c r="DR20" s="18"/>
      <c r="DS20" s="18"/>
      <c r="DT20" s="18"/>
      <c r="DU20" s="18"/>
      <c r="DV20" s="18"/>
      <c r="DW20" s="18"/>
      <c r="DX20" s="18"/>
      <c r="DY20" s="18"/>
      <c r="DZ20" s="18"/>
      <c r="EA20" s="18"/>
      <c r="EB20" s="18"/>
      <c r="EC20" s="18"/>
      <c r="ED20" s="18"/>
      <c r="EE20" s="18"/>
      <c r="EF20" s="18"/>
      <c r="EG20" s="18"/>
      <c r="EH20" s="18"/>
      <c r="EI20" s="18"/>
      <c r="EJ20" s="18"/>
      <c r="EK20" s="18"/>
      <c r="EL20" s="18"/>
      <c r="EM20" s="18"/>
      <c r="EN20" s="18"/>
      <c r="EO20" s="18"/>
      <c r="EP20" s="18"/>
      <c r="EQ20" s="18"/>
      <c r="ER20" s="18"/>
      <c r="ES20" s="18"/>
      <c r="ET20" s="18"/>
      <c r="EU20" s="18"/>
      <c r="EV20" s="18"/>
      <c r="EW20" s="18"/>
      <c r="EX20" s="18"/>
      <c r="EY20" s="18"/>
      <c r="EZ20" s="18"/>
      <c r="FA20" s="18"/>
      <c r="FB20" s="18"/>
      <c r="FC20" s="18"/>
      <c r="FD20" s="18"/>
      <c r="FE20" s="18"/>
      <c r="FF20" s="18"/>
      <c r="FG20" s="18"/>
      <c r="FH20" s="18"/>
      <c r="FI20" s="18"/>
      <c r="FJ20" s="18"/>
      <c r="FK20" s="18"/>
      <c r="FL20" s="18"/>
      <c r="FM20" s="18"/>
      <c r="FN20" s="18"/>
      <c r="FO20" s="18"/>
      <c r="FP20" s="18"/>
      <c r="FQ20" s="18"/>
      <c r="FR20" s="18"/>
      <c r="FS20" s="18"/>
      <c r="FT20" s="18"/>
      <c r="FU20" s="18"/>
      <c r="FV20" s="18"/>
      <c r="FW20" s="18"/>
      <c r="FX20" s="18"/>
      <c r="FY20" s="18"/>
      <c r="FZ20" s="18"/>
      <c r="GA20" s="18"/>
      <c r="GB20" s="18"/>
      <c r="GC20" s="18"/>
      <c r="GD20" s="18"/>
      <c r="GE20" s="18"/>
      <c r="GF20" s="18"/>
      <c r="GG20" s="18"/>
      <c r="GH20" s="18"/>
      <c r="GI20" s="18"/>
      <c r="GJ20" s="18"/>
      <c r="GK20" s="18"/>
      <c r="GL20" s="18"/>
      <c r="GM20" s="18"/>
      <c r="GN20" s="18"/>
      <c r="GO20" s="18"/>
      <c r="GP20" s="18"/>
      <c r="GQ20" s="18"/>
      <c r="GR20" s="18"/>
      <c r="GS20" s="18"/>
      <c r="GT20" s="18"/>
      <c r="GU20" s="18"/>
      <c r="GV20" s="18"/>
      <c r="GW20" s="18"/>
      <c r="GX20" s="18"/>
      <c r="GY20" s="18"/>
      <c r="GZ20" s="18"/>
      <c r="HA20" s="18"/>
      <c r="HB20" s="18"/>
      <c r="HC20" s="18"/>
      <c r="HD20" s="18"/>
      <c r="HE20" s="18"/>
      <c r="HF20" s="18"/>
      <c r="HG20" s="18"/>
      <c r="HH20" s="18"/>
      <c r="HI20" s="18"/>
      <c r="HJ20" s="18"/>
      <c r="HK20" s="18"/>
      <c r="HL20" s="18"/>
      <c r="HM20" s="18"/>
      <c r="HN20" s="18"/>
      <c r="HO20" s="18"/>
      <c r="HP20" s="18"/>
      <c r="HQ20" s="18"/>
      <c r="HR20" s="18"/>
      <c r="HS20" s="18"/>
      <c r="HT20" s="18"/>
      <c r="HU20" s="18"/>
      <c r="HV20" s="18"/>
      <c r="HW20" s="18"/>
      <c r="HX20" s="18"/>
      <c r="HY20" s="18"/>
      <c r="HZ20" s="18"/>
      <c r="IA20" s="18"/>
      <c r="IB20" s="18"/>
      <c r="IC20" s="18"/>
      <c r="ID20" s="18"/>
      <c r="IE20" s="18"/>
      <c r="IF20" s="18"/>
      <c r="IG20" s="18"/>
      <c r="IH20" s="18"/>
      <c r="II20" s="18"/>
      <c r="IJ20" s="18"/>
      <c r="IK20" s="18"/>
      <c r="IL20" s="18"/>
      <c r="IM20" s="18"/>
      <c r="IN20" s="18"/>
      <c r="IO20" s="18"/>
      <c r="IP20" s="18"/>
      <c r="IQ20" s="18"/>
      <c r="IR20" s="18"/>
      <c r="IS20" s="18"/>
      <c r="IT20" s="18"/>
      <c r="IU20" s="18"/>
      <c r="IV20" s="18"/>
      <c r="IW20" s="18"/>
      <c r="IX20" s="18"/>
      <c r="IY20" s="18"/>
      <c r="IZ20" s="18"/>
    </row>
    <row r="21" spans="2:260" x14ac:dyDescent="0.2">
      <c r="B21"/>
      <c r="C21"/>
      <c r="D21" s="28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</row>
    <row r="22" spans="2:260" ht="60" x14ac:dyDescent="0.2">
      <c r="B22" s="10" t="s">
        <v>112</v>
      </c>
      <c r="C22" s="82" t="str">
        <f>UPPER("simulador de caminhada (duplo)")</f>
        <v>SIMULADOR DE CAMINHADA (DUPLO)</v>
      </c>
      <c r="D22" s="10" t="s">
        <v>31</v>
      </c>
      <c r="E22" s="74" t="str">
        <f ca="1">$E$19</f>
        <v>TRYANON EQUIPAMENTOS AO AR LIVRE</v>
      </c>
      <c r="F22" s="74" t="str">
        <f>$F$19</f>
        <v>LIFE EQUIPAMENTOS ESPORTI VOS E RECREAÇÃO</v>
      </c>
      <c r="G22" s="74"/>
      <c r="H22" s="11" t="s">
        <v>32</v>
      </c>
      <c r="I22" s="12"/>
      <c r="J22" s="12"/>
      <c r="L22" s="5"/>
    </row>
    <row r="23" spans="2:260" s="19" customFormat="1" ht="30" customHeight="1" x14ac:dyDescent="0.2">
      <c r="B23" s="23" t="str">
        <f>B22</f>
        <v>COT.6</v>
      </c>
      <c r="C23" s="31" t="str">
        <f>C22</f>
        <v>SIMULADOR DE CAMINHADA (DUPLO)</v>
      </c>
      <c r="D23" s="23" t="s">
        <v>31</v>
      </c>
      <c r="E23" s="83">
        <v>6521.09</v>
      </c>
      <c r="F23" s="83">
        <v>3658.8</v>
      </c>
      <c r="G23" s="83"/>
      <c r="H23" s="77">
        <f>SMALL(E23:G23,1)</f>
        <v>3658.8</v>
      </c>
      <c r="I23" s="75"/>
      <c r="J23" s="75"/>
      <c r="K23" s="76"/>
      <c r="L23" s="24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  <c r="DY23" s="18"/>
      <c r="DZ23" s="18"/>
      <c r="EA23" s="18"/>
      <c r="EB23" s="18"/>
      <c r="EC23" s="18"/>
      <c r="ED23" s="18"/>
      <c r="EE23" s="18"/>
      <c r="EF23" s="18"/>
      <c r="EG23" s="18"/>
      <c r="EH23" s="18"/>
      <c r="EI23" s="18"/>
      <c r="EJ23" s="18"/>
      <c r="EK23" s="18"/>
      <c r="EL23" s="18"/>
      <c r="EM23" s="18"/>
      <c r="EN23" s="18"/>
      <c r="EO23" s="18"/>
      <c r="EP23" s="18"/>
      <c r="EQ23" s="18"/>
      <c r="ER23" s="18"/>
      <c r="ES23" s="18"/>
      <c r="ET23" s="18"/>
      <c r="EU23" s="18"/>
      <c r="EV23" s="18"/>
      <c r="EW23" s="18"/>
      <c r="EX23" s="18"/>
      <c r="EY23" s="18"/>
      <c r="EZ23" s="18"/>
      <c r="FA23" s="18"/>
      <c r="FB23" s="18"/>
      <c r="FC23" s="18"/>
      <c r="FD23" s="18"/>
      <c r="FE23" s="18"/>
      <c r="FF23" s="18"/>
      <c r="FG23" s="18"/>
      <c r="FH23" s="18"/>
      <c r="FI23" s="18"/>
      <c r="FJ23" s="18"/>
      <c r="FK23" s="18"/>
      <c r="FL23" s="18"/>
      <c r="FM23" s="18"/>
      <c r="FN23" s="18"/>
      <c r="FO23" s="18"/>
      <c r="FP23" s="18"/>
      <c r="FQ23" s="18"/>
      <c r="FR23" s="18"/>
      <c r="FS23" s="18"/>
      <c r="FT23" s="18"/>
      <c r="FU23" s="18"/>
      <c r="FV23" s="18"/>
      <c r="FW23" s="18"/>
      <c r="FX23" s="18"/>
      <c r="FY23" s="18"/>
      <c r="FZ23" s="18"/>
      <c r="GA23" s="18"/>
      <c r="GB23" s="18"/>
      <c r="GC23" s="18"/>
      <c r="GD23" s="18"/>
      <c r="GE23" s="18"/>
      <c r="GF23" s="18"/>
      <c r="GG23" s="18"/>
      <c r="GH23" s="18"/>
      <c r="GI23" s="18"/>
      <c r="GJ23" s="18"/>
      <c r="GK23" s="18"/>
      <c r="GL23" s="18"/>
      <c r="GM23" s="18"/>
      <c r="GN23" s="18"/>
      <c r="GO23" s="18"/>
      <c r="GP23" s="18"/>
      <c r="GQ23" s="18"/>
      <c r="GR23" s="18"/>
      <c r="GS23" s="18"/>
      <c r="GT23" s="18"/>
      <c r="GU23" s="18"/>
      <c r="GV23" s="18"/>
      <c r="GW23" s="18"/>
      <c r="GX23" s="18"/>
      <c r="GY23" s="18"/>
      <c r="GZ23" s="18"/>
      <c r="HA23" s="18"/>
      <c r="HB23" s="18"/>
      <c r="HC23" s="18"/>
      <c r="HD23" s="18"/>
      <c r="HE23" s="18"/>
      <c r="HF23" s="18"/>
      <c r="HG23" s="18"/>
      <c r="HH23" s="18"/>
      <c r="HI23" s="18"/>
      <c r="HJ23" s="18"/>
      <c r="HK23" s="18"/>
      <c r="HL23" s="18"/>
      <c r="HM23" s="18"/>
      <c r="HN23" s="18"/>
      <c r="HO23" s="18"/>
      <c r="HP23" s="18"/>
      <c r="HQ23" s="18"/>
      <c r="HR23" s="18"/>
      <c r="HS23" s="18"/>
      <c r="HT23" s="18"/>
      <c r="HU23" s="18"/>
      <c r="HV23" s="18"/>
      <c r="HW23" s="18"/>
      <c r="HX23" s="18"/>
      <c r="HY23" s="18"/>
      <c r="HZ23" s="18"/>
      <c r="IA23" s="18"/>
      <c r="IB23" s="18"/>
      <c r="IC23" s="18"/>
      <c r="ID23" s="18"/>
      <c r="IE23" s="18"/>
      <c r="IF23" s="18"/>
      <c r="IG23" s="18"/>
      <c r="IH23" s="18"/>
      <c r="II23" s="18"/>
      <c r="IJ23" s="18"/>
      <c r="IK23" s="18"/>
      <c r="IL23" s="18"/>
      <c r="IM23" s="18"/>
      <c r="IN23" s="18"/>
      <c r="IO23" s="18"/>
      <c r="IP23" s="18"/>
      <c r="IQ23" s="18"/>
      <c r="IR23" s="18"/>
      <c r="IS23" s="18"/>
      <c r="IT23" s="18"/>
      <c r="IU23" s="18"/>
      <c r="IV23" s="18"/>
      <c r="IW23" s="18"/>
      <c r="IX23" s="18"/>
      <c r="IY23" s="18"/>
      <c r="IZ23" s="18"/>
    </row>
    <row r="24" spans="2:260" x14ac:dyDescent="0.2">
      <c r="B24"/>
      <c r="C24"/>
      <c r="D24" s="28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</row>
    <row r="25" spans="2:260" ht="60" x14ac:dyDescent="0.2">
      <c r="B25" s="10" t="s">
        <v>113</v>
      </c>
      <c r="C25" s="82" t="str">
        <f>UPPER("simulador de esqui (duplo)")</f>
        <v>SIMULADOR DE ESQUI (DUPLO)</v>
      </c>
      <c r="D25" s="10" t="s">
        <v>31</v>
      </c>
      <c r="E25" s="74" t="str">
        <f ca="1">$E$19</f>
        <v>TRYANON EQUIPAMENTOS AO AR LIVRE</v>
      </c>
      <c r="F25" s="74" t="str">
        <f>$F$19</f>
        <v>LIFE EQUIPAMENTOS ESPORTI VOS E RECREAÇÃO</v>
      </c>
      <c r="G25" s="74"/>
      <c r="H25" s="11" t="s">
        <v>32</v>
      </c>
      <c r="I25" s="12"/>
      <c r="J25" s="12"/>
      <c r="L25" s="5"/>
    </row>
    <row r="26" spans="2:260" s="19" customFormat="1" ht="30" customHeight="1" x14ac:dyDescent="0.2">
      <c r="B26" s="23" t="str">
        <f>B25</f>
        <v>COT.7</v>
      </c>
      <c r="C26" s="31" t="str">
        <f>C25</f>
        <v>SIMULADOR DE ESQUI (DUPLO)</v>
      </c>
      <c r="D26" s="23" t="s">
        <v>31</v>
      </c>
      <c r="E26" s="83">
        <v>8319.26</v>
      </c>
      <c r="F26" s="83">
        <v>4498.8</v>
      </c>
      <c r="G26" s="83"/>
      <c r="H26" s="77">
        <f>SMALL(E26:G26,1)</f>
        <v>4498.8</v>
      </c>
      <c r="I26" s="75"/>
      <c r="J26" s="75"/>
      <c r="K26" s="76"/>
      <c r="L26" s="24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  <c r="BV26" s="18"/>
      <c r="BW26" s="18"/>
      <c r="BX26" s="18"/>
      <c r="BY26" s="18"/>
      <c r="BZ26" s="18"/>
      <c r="CA26" s="18"/>
      <c r="CB26" s="18"/>
      <c r="CC26" s="18"/>
      <c r="CD26" s="18"/>
      <c r="CE26" s="18"/>
      <c r="CF26" s="18"/>
      <c r="CG26" s="18"/>
      <c r="CH26" s="18"/>
      <c r="CI26" s="18"/>
      <c r="CJ26" s="18"/>
      <c r="CK26" s="18"/>
      <c r="CL26" s="18"/>
      <c r="CM26" s="18"/>
      <c r="CN26" s="18"/>
      <c r="CO26" s="18"/>
      <c r="CP26" s="18"/>
      <c r="CQ26" s="18"/>
      <c r="CR26" s="18"/>
      <c r="CS26" s="18"/>
      <c r="CT26" s="18"/>
      <c r="CU26" s="18"/>
      <c r="CV26" s="18"/>
      <c r="CW26" s="18"/>
      <c r="CX26" s="18"/>
      <c r="CY26" s="18"/>
      <c r="CZ26" s="18"/>
      <c r="DA26" s="18"/>
      <c r="DB26" s="18"/>
      <c r="DC26" s="18"/>
      <c r="DD26" s="18"/>
      <c r="DE26" s="18"/>
      <c r="DF26" s="18"/>
      <c r="DG26" s="18"/>
      <c r="DH26" s="18"/>
      <c r="DI26" s="18"/>
      <c r="DJ26" s="18"/>
      <c r="DK26" s="18"/>
      <c r="DL26" s="18"/>
      <c r="DM26" s="18"/>
      <c r="DN26" s="18"/>
      <c r="DO26" s="18"/>
      <c r="DP26" s="18"/>
      <c r="DQ26" s="18"/>
      <c r="DR26" s="18"/>
      <c r="DS26" s="18"/>
      <c r="DT26" s="18"/>
      <c r="DU26" s="18"/>
      <c r="DV26" s="18"/>
      <c r="DW26" s="18"/>
      <c r="DX26" s="18"/>
      <c r="DY26" s="18"/>
      <c r="DZ26" s="18"/>
      <c r="EA26" s="18"/>
      <c r="EB26" s="18"/>
      <c r="EC26" s="18"/>
      <c r="ED26" s="18"/>
      <c r="EE26" s="18"/>
      <c r="EF26" s="18"/>
      <c r="EG26" s="18"/>
      <c r="EH26" s="18"/>
      <c r="EI26" s="18"/>
      <c r="EJ26" s="18"/>
      <c r="EK26" s="18"/>
      <c r="EL26" s="18"/>
      <c r="EM26" s="18"/>
      <c r="EN26" s="18"/>
      <c r="EO26" s="18"/>
      <c r="EP26" s="18"/>
      <c r="EQ26" s="18"/>
      <c r="ER26" s="18"/>
      <c r="ES26" s="18"/>
      <c r="ET26" s="18"/>
      <c r="EU26" s="18"/>
      <c r="EV26" s="18"/>
      <c r="EW26" s="18"/>
      <c r="EX26" s="18"/>
      <c r="EY26" s="18"/>
      <c r="EZ26" s="18"/>
      <c r="FA26" s="18"/>
      <c r="FB26" s="18"/>
      <c r="FC26" s="18"/>
      <c r="FD26" s="18"/>
      <c r="FE26" s="18"/>
      <c r="FF26" s="18"/>
      <c r="FG26" s="18"/>
      <c r="FH26" s="18"/>
      <c r="FI26" s="18"/>
      <c r="FJ26" s="18"/>
      <c r="FK26" s="18"/>
      <c r="FL26" s="18"/>
      <c r="FM26" s="18"/>
      <c r="FN26" s="18"/>
      <c r="FO26" s="18"/>
      <c r="FP26" s="18"/>
      <c r="FQ26" s="18"/>
      <c r="FR26" s="18"/>
      <c r="FS26" s="18"/>
      <c r="FT26" s="18"/>
      <c r="FU26" s="18"/>
      <c r="FV26" s="18"/>
      <c r="FW26" s="18"/>
      <c r="FX26" s="18"/>
      <c r="FY26" s="18"/>
      <c r="FZ26" s="18"/>
      <c r="GA26" s="18"/>
      <c r="GB26" s="18"/>
      <c r="GC26" s="18"/>
      <c r="GD26" s="18"/>
      <c r="GE26" s="18"/>
      <c r="GF26" s="18"/>
      <c r="GG26" s="18"/>
      <c r="GH26" s="18"/>
      <c r="GI26" s="18"/>
      <c r="GJ26" s="18"/>
      <c r="GK26" s="18"/>
      <c r="GL26" s="18"/>
      <c r="GM26" s="18"/>
      <c r="GN26" s="18"/>
      <c r="GO26" s="18"/>
      <c r="GP26" s="18"/>
      <c r="GQ26" s="18"/>
      <c r="GR26" s="18"/>
      <c r="GS26" s="18"/>
      <c r="GT26" s="18"/>
      <c r="GU26" s="18"/>
      <c r="GV26" s="18"/>
      <c r="GW26" s="18"/>
      <c r="GX26" s="18"/>
      <c r="GY26" s="18"/>
      <c r="GZ26" s="18"/>
      <c r="HA26" s="18"/>
      <c r="HB26" s="18"/>
      <c r="HC26" s="18"/>
      <c r="HD26" s="18"/>
      <c r="HE26" s="18"/>
      <c r="HF26" s="18"/>
      <c r="HG26" s="18"/>
      <c r="HH26" s="18"/>
      <c r="HI26" s="18"/>
      <c r="HJ26" s="18"/>
      <c r="HK26" s="18"/>
      <c r="HL26" s="18"/>
      <c r="HM26" s="18"/>
      <c r="HN26" s="18"/>
      <c r="HO26" s="18"/>
      <c r="HP26" s="18"/>
      <c r="HQ26" s="18"/>
      <c r="HR26" s="18"/>
      <c r="HS26" s="18"/>
      <c r="HT26" s="18"/>
      <c r="HU26" s="18"/>
      <c r="HV26" s="18"/>
      <c r="HW26" s="18"/>
      <c r="HX26" s="18"/>
      <c r="HY26" s="18"/>
      <c r="HZ26" s="18"/>
      <c r="IA26" s="18"/>
      <c r="IB26" s="18"/>
      <c r="IC26" s="18"/>
      <c r="ID26" s="18"/>
      <c r="IE26" s="18"/>
      <c r="IF26" s="18"/>
      <c r="IG26" s="18"/>
      <c r="IH26" s="18"/>
      <c r="II26" s="18"/>
      <c r="IJ26" s="18"/>
      <c r="IK26" s="18"/>
      <c r="IL26" s="18"/>
      <c r="IM26" s="18"/>
      <c r="IN26" s="18"/>
      <c r="IO26" s="18"/>
      <c r="IP26" s="18"/>
      <c r="IQ26" s="18"/>
      <c r="IR26" s="18"/>
      <c r="IS26" s="18"/>
      <c r="IT26" s="18"/>
      <c r="IU26" s="18"/>
      <c r="IV26" s="18"/>
      <c r="IW26" s="18"/>
      <c r="IX26" s="18"/>
      <c r="IY26" s="18"/>
      <c r="IZ26" s="18"/>
    </row>
    <row r="27" spans="2:260" x14ac:dyDescent="0.2">
      <c r="D27" s="8"/>
      <c r="H27" s="62"/>
    </row>
    <row r="28" spans="2:260" ht="75" x14ac:dyDescent="0.2">
      <c r="B28" s="10" t="s">
        <v>114</v>
      </c>
      <c r="C28" s="87" t="e">
        <f>#REF!</f>
        <v>#REF!</v>
      </c>
      <c r="D28" s="10" t="s">
        <v>31</v>
      </c>
      <c r="E28" s="74" t="str">
        <f>UPPER("vaptbr")</f>
        <v>VAPTBR</v>
      </c>
      <c r="F28" s="74" t="s">
        <v>115</v>
      </c>
      <c r="G28" s="74" t="s">
        <v>116</v>
      </c>
      <c r="H28" s="11" t="s">
        <v>32</v>
      </c>
      <c r="I28" s="12"/>
      <c r="J28" s="12"/>
      <c r="L28" s="5"/>
    </row>
    <row r="29" spans="2:260" s="19" customFormat="1" ht="30" customHeight="1" x14ac:dyDescent="0.2">
      <c r="B29" s="23" t="str">
        <f>B28</f>
        <v>COT.8</v>
      </c>
      <c r="C29" s="31" t="e">
        <f>C28</f>
        <v>#REF!</v>
      </c>
      <c r="D29" s="23" t="s">
        <v>31</v>
      </c>
      <c r="E29" s="83">
        <f>393.88+26.01</f>
        <v>419.89</v>
      </c>
      <c r="F29" s="83">
        <f>454.32+22</f>
        <v>476.32</v>
      </c>
      <c r="G29" s="83">
        <f>380.55+21.95</f>
        <v>402.5</v>
      </c>
      <c r="H29" s="77">
        <f>SMALL(E29:G29,1)</f>
        <v>402.5</v>
      </c>
      <c r="I29" s="75"/>
      <c r="J29" s="75"/>
      <c r="K29" s="76"/>
      <c r="L29" s="24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  <c r="BT29" s="18"/>
      <c r="BU29" s="18"/>
      <c r="BV29" s="18"/>
      <c r="BW29" s="18"/>
      <c r="BX29" s="18"/>
      <c r="BY29" s="18"/>
      <c r="BZ29" s="18"/>
      <c r="CA29" s="18"/>
      <c r="CB29" s="18"/>
      <c r="CC29" s="18"/>
      <c r="CD29" s="18"/>
      <c r="CE29" s="18"/>
      <c r="CF29" s="18"/>
      <c r="CG29" s="18"/>
      <c r="CH29" s="18"/>
      <c r="CI29" s="18"/>
      <c r="CJ29" s="18"/>
      <c r="CK29" s="18"/>
      <c r="CL29" s="18"/>
      <c r="CM29" s="18"/>
      <c r="CN29" s="18"/>
      <c r="CO29" s="18"/>
      <c r="CP29" s="18"/>
      <c r="CQ29" s="18"/>
      <c r="CR29" s="18"/>
      <c r="CS29" s="18"/>
      <c r="CT29" s="18"/>
      <c r="CU29" s="18"/>
      <c r="CV29" s="18"/>
      <c r="CW29" s="18"/>
      <c r="CX29" s="18"/>
      <c r="CY29" s="18"/>
      <c r="CZ29" s="18"/>
      <c r="DA29" s="18"/>
      <c r="DB29" s="18"/>
      <c r="DC29" s="18"/>
      <c r="DD29" s="18"/>
      <c r="DE29" s="18"/>
      <c r="DF29" s="18"/>
      <c r="DG29" s="18"/>
      <c r="DH29" s="18"/>
      <c r="DI29" s="18"/>
      <c r="DJ29" s="18"/>
      <c r="DK29" s="18"/>
      <c r="DL29" s="18"/>
      <c r="DM29" s="18"/>
      <c r="DN29" s="18"/>
      <c r="DO29" s="18"/>
      <c r="DP29" s="18"/>
      <c r="DQ29" s="18"/>
      <c r="DR29" s="18"/>
      <c r="DS29" s="18"/>
      <c r="DT29" s="18"/>
      <c r="DU29" s="18"/>
      <c r="DV29" s="18"/>
      <c r="DW29" s="18"/>
      <c r="DX29" s="18"/>
      <c r="DY29" s="18"/>
      <c r="DZ29" s="18"/>
      <c r="EA29" s="18"/>
      <c r="EB29" s="18"/>
      <c r="EC29" s="18"/>
      <c r="ED29" s="18"/>
      <c r="EE29" s="18"/>
      <c r="EF29" s="18"/>
      <c r="EG29" s="18"/>
      <c r="EH29" s="18"/>
      <c r="EI29" s="18"/>
      <c r="EJ29" s="18"/>
      <c r="EK29" s="18"/>
      <c r="EL29" s="18"/>
      <c r="EM29" s="18"/>
      <c r="EN29" s="18"/>
      <c r="EO29" s="18"/>
      <c r="EP29" s="18"/>
      <c r="EQ29" s="18"/>
      <c r="ER29" s="18"/>
      <c r="ES29" s="18"/>
      <c r="ET29" s="18"/>
      <c r="EU29" s="18"/>
      <c r="EV29" s="18"/>
      <c r="EW29" s="18"/>
      <c r="EX29" s="18"/>
      <c r="EY29" s="18"/>
      <c r="EZ29" s="18"/>
      <c r="FA29" s="18"/>
      <c r="FB29" s="18"/>
      <c r="FC29" s="18"/>
      <c r="FD29" s="18"/>
      <c r="FE29" s="18"/>
      <c r="FF29" s="18"/>
      <c r="FG29" s="18"/>
      <c r="FH29" s="18"/>
      <c r="FI29" s="18"/>
      <c r="FJ29" s="18"/>
      <c r="FK29" s="18"/>
      <c r="FL29" s="18"/>
      <c r="FM29" s="18"/>
      <c r="FN29" s="18"/>
      <c r="FO29" s="18"/>
      <c r="FP29" s="18"/>
      <c r="FQ29" s="18"/>
      <c r="FR29" s="18"/>
      <c r="FS29" s="18"/>
      <c r="FT29" s="18"/>
      <c r="FU29" s="18"/>
      <c r="FV29" s="18"/>
      <c r="FW29" s="18"/>
      <c r="FX29" s="18"/>
      <c r="FY29" s="18"/>
      <c r="FZ29" s="18"/>
      <c r="GA29" s="18"/>
      <c r="GB29" s="18"/>
      <c r="GC29" s="18"/>
      <c r="GD29" s="18"/>
      <c r="GE29" s="18"/>
      <c r="GF29" s="18"/>
      <c r="GG29" s="18"/>
      <c r="GH29" s="18"/>
      <c r="GI29" s="18"/>
      <c r="GJ29" s="18"/>
      <c r="GK29" s="18"/>
      <c r="GL29" s="18"/>
      <c r="GM29" s="18"/>
      <c r="GN29" s="18"/>
      <c r="GO29" s="18"/>
      <c r="GP29" s="18"/>
      <c r="GQ29" s="18"/>
      <c r="GR29" s="18"/>
      <c r="GS29" s="18"/>
      <c r="GT29" s="18"/>
      <c r="GU29" s="18"/>
      <c r="GV29" s="18"/>
      <c r="GW29" s="18"/>
      <c r="GX29" s="18"/>
      <c r="GY29" s="18"/>
      <c r="GZ29" s="18"/>
      <c r="HA29" s="18"/>
      <c r="HB29" s="18"/>
      <c r="HC29" s="18"/>
      <c r="HD29" s="18"/>
      <c r="HE29" s="18"/>
      <c r="HF29" s="18"/>
      <c r="HG29" s="18"/>
      <c r="HH29" s="18"/>
      <c r="HI29" s="18"/>
      <c r="HJ29" s="18"/>
      <c r="HK29" s="18"/>
      <c r="HL29" s="18"/>
      <c r="HM29" s="18"/>
      <c r="HN29" s="18"/>
      <c r="HO29" s="18"/>
      <c r="HP29" s="18"/>
      <c r="HQ29" s="18"/>
      <c r="HR29" s="18"/>
      <c r="HS29" s="18"/>
      <c r="HT29" s="18"/>
      <c r="HU29" s="18"/>
      <c r="HV29" s="18"/>
      <c r="HW29" s="18"/>
      <c r="HX29" s="18"/>
      <c r="HY29" s="18"/>
      <c r="HZ29" s="18"/>
      <c r="IA29" s="18"/>
      <c r="IB29" s="18"/>
      <c r="IC29" s="18"/>
      <c r="ID29" s="18"/>
      <c r="IE29" s="18"/>
      <c r="IF29" s="18"/>
      <c r="IG29" s="18"/>
      <c r="IH29" s="18"/>
      <c r="II29" s="18"/>
      <c r="IJ29" s="18"/>
      <c r="IK29" s="18"/>
      <c r="IL29" s="18"/>
      <c r="IM29" s="18"/>
      <c r="IN29" s="18"/>
      <c r="IO29" s="18"/>
      <c r="IP29" s="18"/>
      <c r="IQ29" s="18"/>
      <c r="IR29" s="18"/>
      <c r="IS29" s="18"/>
      <c r="IT29" s="18"/>
      <c r="IU29" s="18"/>
      <c r="IV29" s="18"/>
      <c r="IW29" s="18"/>
      <c r="IX29" s="18"/>
      <c r="IY29" s="18"/>
      <c r="IZ29" s="18"/>
    </row>
    <row r="30" spans="2:260" x14ac:dyDescent="0.2">
      <c r="B30"/>
      <c r="C30"/>
      <c r="D30" s="28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</row>
    <row r="31" spans="2:260" ht="60" x14ac:dyDescent="0.2">
      <c r="B31" s="10" t="s">
        <v>117</v>
      </c>
      <c r="C31" s="87" t="e">
        <f>#REF!</f>
        <v>#REF!</v>
      </c>
      <c r="D31" s="10" t="s">
        <v>31</v>
      </c>
      <c r="E31" s="74" t="s">
        <v>118</v>
      </c>
      <c r="F31" s="74" t="str">
        <f>UPPER("Verão Piscinas")</f>
        <v>VERÃO PISCINAS</v>
      </c>
      <c r="G31" s="74" t="str">
        <f>UPPER("Casa e Piscinas")</f>
        <v>CASA E PISCINAS</v>
      </c>
      <c r="H31" s="11" t="s">
        <v>32</v>
      </c>
      <c r="I31" s="12"/>
      <c r="J31" s="12"/>
      <c r="L31" s="5"/>
    </row>
    <row r="32" spans="2:260" s="19" customFormat="1" ht="30" customHeight="1" x14ac:dyDescent="0.2">
      <c r="B32" s="23" t="str">
        <f>B31</f>
        <v>COT.9</v>
      </c>
      <c r="C32" s="31" t="e">
        <f>C31</f>
        <v>#REF!</v>
      </c>
      <c r="D32" s="23" t="s">
        <v>31</v>
      </c>
      <c r="E32" s="83">
        <f>105+22.81</f>
        <v>127.81</v>
      </c>
      <c r="F32" s="83">
        <f>92.9+21.43</f>
        <v>114.33000000000001</v>
      </c>
      <c r="G32" s="83">
        <f>88.28+ 58.2</f>
        <v>146.48000000000002</v>
      </c>
      <c r="H32" s="77">
        <f>SMALL(E32:G32,1)</f>
        <v>114.33000000000001</v>
      </c>
      <c r="I32" s="75"/>
      <c r="J32" s="75"/>
      <c r="K32" s="76"/>
      <c r="L32" s="24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  <c r="BV32" s="18"/>
      <c r="BW32" s="18"/>
      <c r="BX32" s="18"/>
      <c r="BY32" s="18"/>
      <c r="BZ32" s="18"/>
      <c r="CA32" s="18"/>
      <c r="CB32" s="18"/>
      <c r="CC32" s="18"/>
      <c r="CD32" s="18"/>
      <c r="CE32" s="18"/>
      <c r="CF32" s="18"/>
      <c r="CG32" s="18"/>
      <c r="CH32" s="18"/>
      <c r="CI32" s="18"/>
      <c r="CJ32" s="18"/>
      <c r="CK32" s="18"/>
      <c r="CL32" s="18"/>
      <c r="CM32" s="18"/>
      <c r="CN32" s="18"/>
      <c r="CO32" s="18"/>
      <c r="CP32" s="18"/>
      <c r="CQ32" s="18"/>
      <c r="CR32" s="18"/>
      <c r="CS32" s="18"/>
      <c r="CT32" s="18"/>
      <c r="CU32" s="18"/>
      <c r="CV32" s="18"/>
      <c r="CW32" s="18"/>
      <c r="CX32" s="18"/>
      <c r="CY32" s="18"/>
      <c r="CZ32" s="18"/>
      <c r="DA32" s="18"/>
      <c r="DB32" s="18"/>
      <c r="DC32" s="18"/>
      <c r="DD32" s="18"/>
      <c r="DE32" s="18"/>
      <c r="DF32" s="18"/>
      <c r="DG32" s="18"/>
      <c r="DH32" s="18"/>
      <c r="DI32" s="18"/>
      <c r="DJ32" s="18"/>
      <c r="DK32" s="18"/>
      <c r="DL32" s="18"/>
      <c r="DM32" s="18"/>
      <c r="DN32" s="18"/>
      <c r="DO32" s="18"/>
      <c r="DP32" s="18"/>
      <c r="DQ32" s="18"/>
      <c r="DR32" s="18"/>
      <c r="DS32" s="18"/>
      <c r="DT32" s="18"/>
      <c r="DU32" s="18"/>
      <c r="DV32" s="18"/>
      <c r="DW32" s="18"/>
      <c r="DX32" s="18"/>
      <c r="DY32" s="18"/>
      <c r="DZ32" s="18"/>
      <c r="EA32" s="18"/>
      <c r="EB32" s="18"/>
      <c r="EC32" s="18"/>
      <c r="ED32" s="18"/>
      <c r="EE32" s="18"/>
      <c r="EF32" s="18"/>
      <c r="EG32" s="18"/>
      <c r="EH32" s="18"/>
      <c r="EI32" s="18"/>
      <c r="EJ32" s="18"/>
      <c r="EK32" s="18"/>
      <c r="EL32" s="18"/>
      <c r="EM32" s="18"/>
      <c r="EN32" s="18"/>
      <c r="EO32" s="18"/>
      <c r="EP32" s="18"/>
      <c r="EQ32" s="18"/>
      <c r="ER32" s="18"/>
      <c r="ES32" s="18"/>
      <c r="ET32" s="18"/>
      <c r="EU32" s="18"/>
      <c r="EV32" s="18"/>
      <c r="EW32" s="18"/>
      <c r="EX32" s="18"/>
      <c r="EY32" s="18"/>
      <c r="EZ32" s="18"/>
      <c r="FA32" s="18"/>
      <c r="FB32" s="18"/>
      <c r="FC32" s="18"/>
      <c r="FD32" s="18"/>
      <c r="FE32" s="18"/>
      <c r="FF32" s="18"/>
      <c r="FG32" s="18"/>
      <c r="FH32" s="18"/>
      <c r="FI32" s="18"/>
      <c r="FJ32" s="18"/>
      <c r="FK32" s="18"/>
      <c r="FL32" s="18"/>
      <c r="FM32" s="18"/>
      <c r="FN32" s="18"/>
      <c r="FO32" s="18"/>
      <c r="FP32" s="18"/>
      <c r="FQ32" s="18"/>
      <c r="FR32" s="18"/>
      <c r="FS32" s="18"/>
      <c r="FT32" s="18"/>
      <c r="FU32" s="18"/>
      <c r="FV32" s="18"/>
      <c r="FW32" s="18"/>
      <c r="FX32" s="18"/>
      <c r="FY32" s="18"/>
      <c r="FZ32" s="18"/>
      <c r="GA32" s="18"/>
      <c r="GB32" s="18"/>
      <c r="GC32" s="18"/>
      <c r="GD32" s="18"/>
      <c r="GE32" s="18"/>
      <c r="GF32" s="18"/>
      <c r="GG32" s="18"/>
      <c r="GH32" s="18"/>
      <c r="GI32" s="18"/>
      <c r="GJ32" s="18"/>
      <c r="GK32" s="18"/>
      <c r="GL32" s="18"/>
      <c r="GM32" s="18"/>
      <c r="GN32" s="18"/>
      <c r="GO32" s="18"/>
      <c r="GP32" s="18"/>
      <c r="GQ32" s="18"/>
      <c r="GR32" s="18"/>
      <c r="GS32" s="18"/>
      <c r="GT32" s="18"/>
      <c r="GU32" s="18"/>
      <c r="GV32" s="18"/>
      <c r="GW32" s="18"/>
      <c r="GX32" s="18"/>
      <c r="GY32" s="18"/>
      <c r="GZ32" s="18"/>
      <c r="HA32" s="18"/>
      <c r="HB32" s="18"/>
      <c r="HC32" s="18"/>
      <c r="HD32" s="18"/>
      <c r="HE32" s="18"/>
      <c r="HF32" s="18"/>
      <c r="HG32" s="18"/>
      <c r="HH32" s="18"/>
      <c r="HI32" s="18"/>
      <c r="HJ32" s="18"/>
      <c r="HK32" s="18"/>
      <c r="HL32" s="18"/>
      <c r="HM32" s="18"/>
      <c r="HN32" s="18"/>
      <c r="HO32" s="18"/>
      <c r="HP32" s="18"/>
      <c r="HQ32" s="18"/>
      <c r="HR32" s="18"/>
      <c r="HS32" s="18"/>
      <c r="HT32" s="18"/>
      <c r="HU32" s="18"/>
      <c r="HV32" s="18"/>
      <c r="HW32" s="18"/>
      <c r="HX32" s="18"/>
      <c r="HY32" s="18"/>
      <c r="HZ32" s="18"/>
      <c r="IA32" s="18"/>
      <c r="IB32" s="18"/>
      <c r="IC32" s="18"/>
      <c r="ID32" s="18"/>
      <c r="IE32" s="18"/>
      <c r="IF32" s="18"/>
      <c r="IG32" s="18"/>
      <c r="IH32" s="18"/>
      <c r="II32" s="18"/>
      <c r="IJ32" s="18"/>
      <c r="IK32" s="18"/>
      <c r="IL32" s="18"/>
      <c r="IM32" s="18"/>
      <c r="IN32" s="18"/>
      <c r="IO32" s="18"/>
      <c r="IP32" s="18"/>
      <c r="IQ32" s="18"/>
      <c r="IR32" s="18"/>
      <c r="IS32" s="18"/>
      <c r="IT32" s="18"/>
      <c r="IU32" s="18"/>
      <c r="IV32" s="18"/>
      <c r="IW32" s="18"/>
      <c r="IX32" s="18"/>
      <c r="IY32" s="18"/>
      <c r="IZ32" s="18"/>
    </row>
    <row r="33" spans="4:4" customFormat="1" x14ac:dyDescent="0.2">
      <c r="D33" s="28"/>
    </row>
  </sheetData>
  <mergeCells count="3">
    <mergeCell ref="B2:H2"/>
    <mergeCell ref="B3:H3"/>
    <mergeCell ref="B1:H1"/>
  </mergeCells>
  <conditionalFormatting sqref="E8:H8">
    <cfRule type="duplicateValues" dxfId="38" priority="18"/>
  </conditionalFormatting>
  <conditionalFormatting sqref="E11:H11">
    <cfRule type="duplicateValues" dxfId="37" priority="17"/>
  </conditionalFormatting>
  <conditionalFormatting sqref="E14:H14">
    <cfRule type="duplicateValues" dxfId="36" priority="16"/>
  </conditionalFormatting>
  <conditionalFormatting sqref="E17:H17">
    <cfRule type="duplicateValues" dxfId="35" priority="15"/>
  </conditionalFormatting>
  <conditionalFormatting sqref="E20:H20">
    <cfRule type="duplicateValues" dxfId="34" priority="14"/>
  </conditionalFormatting>
  <conditionalFormatting sqref="E23:H23">
    <cfRule type="duplicateValues" dxfId="33" priority="12"/>
  </conditionalFormatting>
  <conditionalFormatting sqref="E26:H26">
    <cfRule type="duplicateValues" dxfId="32" priority="10"/>
  </conditionalFormatting>
  <conditionalFormatting sqref="E29:H29">
    <cfRule type="duplicateValues" dxfId="31" priority="7"/>
  </conditionalFormatting>
  <conditionalFormatting sqref="E32:H32">
    <cfRule type="duplicateValues" dxfId="30" priority="6"/>
  </conditionalFormatting>
  <printOptions horizontalCentered="1"/>
  <pageMargins left="0.51181102362204722" right="0.51181102362204722" top="1.0629921259842521" bottom="1.0629921259842521" header="0.78740157480314965" footer="0.78740157480314965"/>
  <pageSetup paperSize="9" scale="49" fitToHeight="0" pageOrder="overThenDown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34A6BE-0C57-45DD-994C-2F80871C83ED}">
  <sheetPr codeName="Planilha4">
    <tabColor rgb="FF2A6099"/>
    <pageSetUpPr fitToPage="1"/>
  </sheetPr>
  <dimension ref="A1:JA58"/>
  <sheetViews>
    <sheetView showGridLines="0" showZeros="0" view="pageBreakPreview" zoomScaleNormal="100" zoomScaleSheetLayoutView="100" workbookViewId="0">
      <pane ySplit="5" topLeftCell="A6" activePane="bottomLeft" state="frozen"/>
      <selection activeCell="K20" sqref="K20"/>
      <selection pane="bottomLeft" activeCell="H7" sqref="H7"/>
    </sheetView>
  </sheetViews>
  <sheetFormatPr defaultRowHeight="12.75" x14ac:dyDescent="0.2"/>
  <cols>
    <col min="1" max="1" width="12.42578125" style="209" customWidth="1"/>
    <col min="2" max="2" width="56.140625" style="209" customWidth="1"/>
    <col min="3" max="3" width="10.42578125" style="209" customWidth="1"/>
    <col min="4" max="4" width="8.42578125" style="209" customWidth="1"/>
    <col min="5" max="14" width="10.7109375" style="209" customWidth="1"/>
    <col min="15" max="15" width="13.85546875" style="209" customWidth="1"/>
    <col min="16" max="16" width="13.28515625" style="33" customWidth="1"/>
    <col min="17" max="17" width="11.85546875" style="35" customWidth="1"/>
    <col min="18" max="18" width="14.140625" style="35" customWidth="1"/>
    <col min="19" max="19" width="6.42578125" style="35" customWidth="1"/>
    <col min="20" max="20" width="15.42578125" style="36" customWidth="1"/>
    <col min="21" max="21" width="11.5703125" style="37" customWidth="1"/>
    <col min="22" max="22" width="10.140625" style="37" customWidth="1"/>
    <col min="23" max="245" width="9.42578125" style="38" customWidth="1"/>
    <col min="246" max="246" width="5.28515625" style="38" customWidth="1"/>
    <col min="247" max="247" width="18.28515625" style="38" customWidth="1"/>
    <col min="248" max="248" width="10.85546875" style="38" customWidth="1"/>
    <col min="249" max="249" width="6.85546875" style="38" customWidth="1"/>
    <col min="250" max="250" width="9" style="38" customWidth="1"/>
    <col min="251" max="251" width="10.28515625" style="38" customWidth="1"/>
    <col min="252" max="252" width="9" style="38" customWidth="1"/>
    <col min="253" max="253" width="10.28515625" style="38" customWidth="1"/>
    <col min="254" max="261" width="9" style="38" customWidth="1"/>
    <col min="262" max="1028" width="9" customWidth="1"/>
  </cols>
  <sheetData>
    <row r="1" spans="1:22" ht="19.350000000000001" customHeight="1" x14ac:dyDescent="0.2">
      <c r="A1" s="339" t="s">
        <v>0</v>
      </c>
      <c r="B1" s="339"/>
      <c r="C1" s="339"/>
      <c r="D1" s="339"/>
      <c r="E1" s="339"/>
      <c r="F1" s="339"/>
      <c r="G1" s="339"/>
      <c r="H1" s="339"/>
      <c r="I1" s="339"/>
      <c r="J1" s="339"/>
      <c r="K1" s="339"/>
      <c r="L1" s="339"/>
      <c r="M1" s="339"/>
      <c r="N1" s="339"/>
      <c r="O1" s="339"/>
      <c r="Q1" s="34"/>
    </row>
    <row r="2" spans="1:22" ht="19.350000000000001" customHeight="1" x14ac:dyDescent="0.2">
      <c r="A2" s="340" t="s">
        <v>1</v>
      </c>
      <c r="B2" s="340"/>
      <c r="C2" s="340"/>
      <c r="D2" s="340"/>
      <c r="E2" s="340"/>
      <c r="F2" s="340"/>
      <c r="G2" s="340"/>
      <c r="H2" s="340"/>
      <c r="I2" s="340"/>
      <c r="J2" s="340"/>
      <c r="K2" s="340"/>
      <c r="L2" s="340"/>
      <c r="M2" s="340"/>
      <c r="N2" s="340"/>
      <c r="O2" s="340"/>
      <c r="Q2" s="34"/>
    </row>
    <row r="3" spans="1:22" ht="15" customHeight="1" x14ac:dyDescent="0.2">
      <c r="A3" s="341" t="s">
        <v>2</v>
      </c>
      <c r="B3" s="341"/>
      <c r="C3" s="341"/>
      <c r="D3" s="341"/>
      <c r="E3" s="341"/>
      <c r="F3" s="341"/>
      <c r="G3" s="341"/>
      <c r="H3" s="341"/>
      <c r="I3" s="341"/>
      <c r="J3" s="341"/>
      <c r="K3" s="341"/>
      <c r="L3" s="341"/>
      <c r="M3" s="341"/>
      <c r="N3" s="341"/>
      <c r="O3" s="341"/>
    </row>
    <row r="4" spans="1:22" ht="15" x14ac:dyDescent="0.2">
      <c r="A4" s="342" t="s">
        <v>37</v>
      </c>
      <c r="B4" s="342"/>
      <c r="C4" s="342"/>
      <c r="D4" s="342"/>
      <c r="E4" s="342"/>
      <c r="F4" s="342"/>
      <c r="G4" s="343"/>
      <c r="H4" s="342"/>
      <c r="I4" s="342"/>
      <c r="J4" s="342"/>
      <c r="K4" s="342"/>
      <c r="L4" s="342"/>
      <c r="M4" s="342"/>
      <c r="N4" s="342"/>
      <c r="O4" s="342"/>
      <c r="P4" s="39"/>
      <c r="Q4" s="40"/>
    </row>
    <row r="5" spans="1:22" ht="15.75" customHeight="1" x14ac:dyDescent="0.2">
      <c r="A5" s="182" t="s">
        <v>4</v>
      </c>
      <c r="B5" s="183" t="str">
        <f>'Planilha Referencial'!D5</f>
        <v>PROJETO URBANÍSTICO | AV. JUSCELINO KUBTISCHECK | BARREIRA DO TRIUNFO</v>
      </c>
      <c r="C5" s="184"/>
      <c r="D5" s="185"/>
      <c r="E5" s="186">
        <f>IF(E6&lt;&gt;0,1)</f>
        <v>1</v>
      </c>
      <c r="F5" s="186">
        <f>IF(F6&lt;&gt;0,2)</f>
        <v>2</v>
      </c>
      <c r="G5" s="186">
        <f>IF(G6&lt;&gt;0,3)</f>
        <v>3</v>
      </c>
      <c r="H5" s="186">
        <f>IF(H6&lt;&gt;0,4)</f>
        <v>4</v>
      </c>
      <c r="I5" s="186">
        <f>IF(I6&lt;&gt;0,5)</f>
        <v>5</v>
      </c>
      <c r="J5" s="186">
        <f>IF(J6&lt;&gt;0,6)</f>
        <v>6</v>
      </c>
      <c r="K5" s="186">
        <f>IF(K6&lt;&gt;0,7)</f>
        <v>7</v>
      </c>
      <c r="L5" s="186">
        <f>IF(L6&lt;&gt;0,8)</f>
        <v>8</v>
      </c>
      <c r="M5" s="186">
        <f>IF(M6&lt;&gt;0,9)</f>
        <v>9</v>
      </c>
      <c r="N5" s="350" t="s">
        <v>594</v>
      </c>
      <c r="O5" s="351">
        <f>'Planilha Referencial'!F5</f>
        <v>45737</v>
      </c>
      <c r="P5" s="41"/>
      <c r="Q5" s="42"/>
      <c r="R5" s="43"/>
      <c r="U5" s="44"/>
    </row>
    <row r="6" spans="1:22" s="47" customFormat="1" ht="14.25" customHeight="1" x14ac:dyDescent="0.2">
      <c r="A6" s="187" t="s">
        <v>6</v>
      </c>
      <c r="B6" s="187" t="s">
        <v>38</v>
      </c>
      <c r="C6" s="187" t="s">
        <v>39</v>
      </c>
      <c r="D6" s="187" t="s">
        <v>40</v>
      </c>
      <c r="E6" s="188" t="s">
        <v>595</v>
      </c>
      <c r="F6" s="188" t="s">
        <v>596</v>
      </c>
      <c r="G6" s="188" t="s">
        <v>597</v>
      </c>
      <c r="H6" s="188" t="s">
        <v>598</v>
      </c>
      <c r="I6" s="188" t="s">
        <v>599</v>
      </c>
      <c r="J6" s="188" t="s">
        <v>600</v>
      </c>
      <c r="K6" s="188" t="s">
        <v>601</v>
      </c>
      <c r="L6" s="188" t="s">
        <v>602</v>
      </c>
      <c r="M6" s="188" t="s">
        <v>603</v>
      </c>
      <c r="N6" s="188" t="s">
        <v>604</v>
      </c>
      <c r="O6" s="189" t="s">
        <v>41</v>
      </c>
      <c r="P6" s="41"/>
      <c r="Q6" s="45"/>
      <c r="R6" s="36"/>
      <c r="S6" s="36"/>
      <c r="T6" s="36"/>
      <c r="U6" s="46"/>
      <c r="V6" s="46"/>
    </row>
    <row r="7" spans="1:22" ht="14.65" customHeight="1" x14ac:dyDescent="0.2">
      <c r="A7" s="333">
        <v>1</v>
      </c>
      <c r="B7" s="334" t="str">
        <f>'Planilha Referencial'!E11</f>
        <v>SERVIÇOS PRELIMINARES</v>
      </c>
      <c r="C7" s="335" t="s">
        <v>42</v>
      </c>
      <c r="D7" s="335"/>
      <c r="E7" s="190"/>
      <c r="F7" s="190"/>
      <c r="G7" s="190"/>
      <c r="H7" s="190"/>
      <c r="I7" s="190"/>
      <c r="J7" s="190"/>
      <c r="K7" s="190"/>
      <c r="L7" s="190"/>
      <c r="M7" s="190"/>
      <c r="N7" s="190"/>
      <c r="O7" s="191"/>
      <c r="Q7" s="42"/>
      <c r="R7" s="42"/>
    </row>
    <row r="8" spans="1:22" x14ac:dyDescent="0.2">
      <c r="A8" s="333"/>
      <c r="B8" s="334"/>
      <c r="C8" s="192">
        <f>C9/C$28</f>
        <v>7.2798997500035201E-4</v>
      </c>
      <c r="D8" s="193" t="s">
        <v>43</v>
      </c>
      <c r="E8" s="194">
        <v>1</v>
      </c>
      <c r="F8" s="194"/>
      <c r="G8" s="194"/>
      <c r="H8" s="194"/>
      <c r="I8" s="194"/>
      <c r="J8" s="194"/>
      <c r="K8" s="194"/>
      <c r="L8" s="194"/>
      <c r="M8" s="194"/>
      <c r="N8" s="194"/>
      <c r="O8" s="195">
        <f>SUM(E8:N8)</f>
        <v>1</v>
      </c>
      <c r="P8" s="48"/>
      <c r="Q8" s="49"/>
      <c r="R8" s="42"/>
    </row>
    <row r="9" spans="1:22" x14ac:dyDescent="0.2">
      <c r="A9" s="333"/>
      <c r="B9" s="334"/>
      <c r="C9" s="196">
        <f>'Planilha Referencial'!J11</f>
        <v>1790.7</v>
      </c>
      <c r="D9" s="193" t="s">
        <v>44</v>
      </c>
      <c r="E9" s="197">
        <f>($C9)*E8</f>
        <v>1790.7</v>
      </c>
      <c r="F9" s="197">
        <f>($C9)*F8</f>
        <v>0</v>
      </c>
      <c r="G9" s="197">
        <f t="shared" ref="G9:N9" si="0">($C9)*G8</f>
        <v>0</v>
      </c>
      <c r="H9" s="197">
        <f t="shared" si="0"/>
        <v>0</v>
      </c>
      <c r="I9" s="197">
        <f t="shared" si="0"/>
        <v>0</v>
      </c>
      <c r="J9" s="197">
        <f t="shared" si="0"/>
        <v>0</v>
      </c>
      <c r="K9" s="197">
        <f t="shared" si="0"/>
        <v>0</v>
      </c>
      <c r="L9" s="197">
        <f t="shared" si="0"/>
        <v>0</v>
      </c>
      <c r="M9" s="197">
        <f t="shared" si="0"/>
        <v>0</v>
      </c>
      <c r="N9" s="197">
        <f t="shared" si="0"/>
        <v>0</v>
      </c>
      <c r="O9" s="196">
        <f>SUM(E9:N9)</f>
        <v>1790.7</v>
      </c>
      <c r="P9" s="50"/>
      <c r="Q9" s="42"/>
      <c r="R9" s="42"/>
      <c r="T9" s="51"/>
      <c r="U9" s="52"/>
      <c r="V9" s="53"/>
    </row>
    <row r="10" spans="1:22" ht="14.65" customHeight="1" x14ac:dyDescent="0.2">
      <c r="A10" s="333">
        <v>2</v>
      </c>
      <c r="B10" s="334" t="str">
        <f>'Planilha Referencial'!E13</f>
        <v>CANTEIRO DE OBRAS</v>
      </c>
      <c r="C10" s="335" t="s">
        <v>42</v>
      </c>
      <c r="D10" s="335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1"/>
      <c r="Q10" s="42"/>
      <c r="R10" s="42"/>
    </row>
    <row r="11" spans="1:22" x14ac:dyDescent="0.2">
      <c r="A11" s="333"/>
      <c r="B11" s="334"/>
      <c r="C11" s="192">
        <f>C12/C$28</f>
        <v>1.5181471309897606E-2</v>
      </c>
      <c r="D11" s="193" t="s">
        <v>43</v>
      </c>
      <c r="E11" s="198">
        <v>0.1</v>
      </c>
      <c r="F11" s="198">
        <f t="shared" ref="F11:N11" si="1">1/10</f>
        <v>0.1</v>
      </c>
      <c r="G11" s="198">
        <f t="shared" si="1"/>
        <v>0.1</v>
      </c>
      <c r="H11" s="198">
        <f t="shared" si="1"/>
        <v>0.1</v>
      </c>
      <c r="I11" s="198">
        <f t="shared" si="1"/>
        <v>0.1</v>
      </c>
      <c r="J11" s="198">
        <f t="shared" si="1"/>
        <v>0.1</v>
      </c>
      <c r="K11" s="198">
        <f t="shared" si="1"/>
        <v>0.1</v>
      </c>
      <c r="L11" s="198">
        <f t="shared" si="1"/>
        <v>0.1</v>
      </c>
      <c r="M11" s="198">
        <f t="shared" si="1"/>
        <v>0.1</v>
      </c>
      <c r="N11" s="198">
        <f t="shared" si="1"/>
        <v>0.1</v>
      </c>
      <c r="O11" s="195">
        <f>SUM(E11:N11)</f>
        <v>0.99999999999999989</v>
      </c>
      <c r="P11" s="48"/>
      <c r="Q11" s="49"/>
      <c r="R11" s="42"/>
    </row>
    <row r="12" spans="1:22" x14ac:dyDescent="0.2">
      <c r="A12" s="333"/>
      <c r="B12" s="334"/>
      <c r="C12" s="196">
        <f>'Planilha Referencial'!J13</f>
        <v>37343.18</v>
      </c>
      <c r="D12" s="193" t="s">
        <v>44</v>
      </c>
      <c r="E12" s="197">
        <f>($C12)*E11</f>
        <v>3734.3180000000002</v>
      </c>
      <c r="F12" s="197">
        <f t="shared" ref="F12:N12" si="2">($C12)*F11</f>
        <v>3734.3180000000002</v>
      </c>
      <c r="G12" s="197">
        <f t="shared" si="2"/>
        <v>3734.3180000000002</v>
      </c>
      <c r="H12" s="197">
        <f t="shared" si="2"/>
        <v>3734.3180000000002</v>
      </c>
      <c r="I12" s="197">
        <f t="shared" si="2"/>
        <v>3734.3180000000002</v>
      </c>
      <c r="J12" s="197">
        <f t="shared" si="2"/>
        <v>3734.3180000000002</v>
      </c>
      <c r="K12" s="197">
        <f t="shared" si="2"/>
        <v>3734.3180000000002</v>
      </c>
      <c r="L12" s="197">
        <f t="shared" si="2"/>
        <v>3734.3180000000002</v>
      </c>
      <c r="M12" s="197">
        <f t="shared" si="2"/>
        <v>3734.3180000000002</v>
      </c>
      <c r="N12" s="197">
        <f t="shared" si="2"/>
        <v>3734.3180000000002</v>
      </c>
      <c r="O12" s="196">
        <f>SUM(E12:N12)</f>
        <v>37343.18</v>
      </c>
      <c r="P12" s="50"/>
      <c r="Q12" s="42"/>
      <c r="R12" s="42"/>
      <c r="T12" s="51"/>
      <c r="U12" s="52"/>
      <c r="V12" s="53"/>
    </row>
    <row r="13" spans="1:22" ht="14.65" customHeight="1" x14ac:dyDescent="0.2">
      <c r="A13" s="333">
        <v>3</v>
      </c>
      <c r="B13" s="334" t="str">
        <f>'Planilha Referencial'!E21</f>
        <v>ADMINISTRAÇÃO LOCAL (LIMITADO A 8,87% CONFORME TCU)</v>
      </c>
      <c r="C13" s="335" t="s">
        <v>42</v>
      </c>
      <c r="D13" s="335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1"/>
      <c r="Q13" s="42"/>
      <c r="R13" s="42"/>
    </row>
    <row r="14" spans="1:22" x14ac:dyDescent="0.2">
      <c r="A14" s="333"/>
      <c r="B14" s="334"/>
      <c r="C14" s="192">
        <f>C15/C$28</f>
        <v>8.8648299095146724E-2</v>
      </c>
      <c r="D14" s="193" t="s">
        <v>43</v>
      </c>
      <c r="E14" s="198">
        <f>E11</f>
        <v>0.1</v>
      </c>
      <c r="F14" s="198">
        <f t="shared" ref="F14:N14" si="3">F11</f>
        <v>0.1</v>
      </c>
      <c r="G14" s="198">
        <f t="shared" si="3"/>
        <v>0.1</v>
      </c>
      <c r="H14" s="198">
        <f t="shared" si="3"/>
        <v>0.1</v>
      </c>
      <c r="I14" s="198">
        <f t="shared" si="3"/>
        <v>0.1</v>
      </c>
      <c r="J14" s="198">
        <f t="shared" si="3"/>
        <v>0.1</v>
      </c>
      <c r="K14" s="198">
        <f t="shared" si="3"/>
        <v>0.1</v>
      </c>
      <c r="L14" s="198">
        <f t="shared" si="3"/>
        <v>0.1</v>
      </c>
      <c r="M14" s="198">
        <f t="shared" si="3"/>
        <v>0.1</v>
      </c>
      <c r="N14" s="198">
        <f t="shared" si="3"/>
        <v>0.1</v>
      </c>
      <c r="O14" s="195">
        <f>SUM(E14:N14)</f>
        <v>0.99999999999999989</v>
      </c>
      <c r="P14" s="48"/>
      <c r="Q14" s="49"/>
      <c r="R14" s="42"/>
    </row>
    <row r="15" spans="1:22" x14ac:dyDescent="0.2">
      <c r="A15" s="333"/>
      <c r="B15" s="334"/>
      <c r="C15" s="196">
        <f>'Planilha Referencial'!J21</f>
        <v>218055.9</v>
      </c>
      <c r="D15" s="193" t="s">
        <v>44</v>
      </c>
      <c r="E15" s="197">
        <f>($C15)*E14</f>
        <v>21805.59</v>
      </c>
      <c r="F15" s="197">
        <f t="shared" ref="F15:N15" si="4">($C15)*F14</f>
        <v>21805.59</v>
      </c>
      <c r="G15" s="197">
        <f t="shared" si="4"/>
        <v>21805.59</v>
      </c>
      <c r="H15" s="197">
        <f t="shared" si="4"/>
        <v>21805.59</v>
      </c>
      <c r="I15" s="197">
        <f t="shared" si="4"/>
        <v>21805.59</v>
      </c>
      <c r="J15" s="197">
        <f t="shared" si="4"/>
        <v>21805.59</v>
      </c>
      <c r="K15" s="197">
        <f t="shared" si="4"/>
        <v>21805.59</v>
      </c>
      <c r="L15" s="197">
        <f t="shared" si="4"/>
        <v>21805.59</v>
      </c>
      <c r="M15" s="197">
        <f t="shared" si="4"/>
        <v>21805.59</v>
      </c>
      <c r="N15" s="197">
        <f t="shared" si="4"/>
        <v>21805.59</v>
      </c>
      <c r="O15" s="196">
        <f>SUM(E15:N15)</f>
        <v>218055.9</v>
      </c>
      <c r="P15" s="50"/>
      <c r="Q15" s="42"/>
      <c r="R15" s="42"/>
      <c r="T15" s="51"/>
      <c r="U15" s="52"/>
      <c r="V15" s="53"/>
    </row>
    <row r="16" spans="1:22" ht="14.65" customHeight="1" x14ac:dyDescent="0.2">
      <c r="A16" s="333">
        <v>4</v>
      </c>
      <c r="B16" s="334" t="str">
        <f>'Planilha Referencial'!E23</f>
        <v>LIMPEZA, DEMOLIÇÕES E REMOÇÕES</v>
      </c>
      <c r="C16" s="335" t="s">
        <v>42</v>
      </c>
      <c r="D16" s="335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1"/>
      <c r="Q16" s="42"/>
      <c r="R16" s="42"/>
    </row>
    <row r="17" spans="1:22" x14ac:dyDescent="0.2">
      <c r="A17" s="333"/>
      <c r="B17" s="334"/>
      <c r="C17" s="192">
        <f>C18/C$28</f>
        <v>6.0731401978274049E-2</v>
      </c>
      <c r="D17" s="193" t="s">
        <v>43</v>
      </c>
      <c r="E17" s="198">
        <v>0.15</v>
      </c>
      <c r="F17" s="198">
        <v>0.15</v>
      </c>
      <c r="G17" s="198">
        <v>0.1</v>
      </c>
      <c r="H17" s="198">
        <v>0.1</v>
      </c>
      <c r="I17" s="198">
        <v>0.1</v>
      </c>
      <c r="J17" s="198">
        <v>0.1</v>
      </c>
      <c r="K17" s="198">
        <v>0.1</v>
      </c>
      <c r="L17" s="198">
        <v>0.1</v>
      </c>
      <c r="M17" s="198">
        <v>0.1</v>
      </c>
      <c r="N17" s="198"/>
      <c r="O17" s="195">
        <f>SUM(E17:N17)</f>
        <v>0.99999999999999989</v>
      </c>
      <c r="P17" s="48"/>
      <c r="Q17" s="49"/>
      <c r="R17" s="42"/>
    </row>
    <row r="18" spans="1:22" x14ac:dyDescent="0.2">
      <c r="A18" s="333"/>
      <c r="B18" s="334"/>
      <c r="C18" s="196">
        <f>'Planilha Referencial'!J23</f>
        <v>149386.29</v>
      </c>
      <c r="D18" s="193" t="s">
        <v>44</v>
      </c>
      <c r="E18" s="197">
        <f>($C18)*E17</f>
        <v>22407.943500000001</v>
      </c>
      <c r="F18" s="197">
        <f t="shared" ref="F18:N18" si="5">($C18)*F17</f>
        <v>22407.943500000001</v>
      </c>
      <c r="G18" s="197">
        <f t="shared" si="5"/>
        <v>14938.629000000001</v>
      </c>
      <c r="H18" s="197">
        <f t="shared" si="5"/>
        <v>14938.629000000001</v>
      </c>
      <c r="I18" s="197">
        <f t="shared" si="5"/>
        <v>14938.629000000001</v>
      </c>
      <c r="J18" s="197">
        <f t="shared" si="5"/>
        <v>14938.629000000001</v>
      </c>
      <c r="K18" s="197">
        <f t="shared" si="5"/>
        <v>14938.629000000001</v>
      </c>
      <c r="L18" s="197">
        <f t="shared" si="5"/>
        <v>14938.629000000001</v>
      </c>
      <c r="M18" s="197">
        <f t="shared" si="5"/>
        <v>14938.629000000001</v>
      </c>
      <c r="N18" s="197">
        <f t="shared" si="5"/>
        <v>0</v>
      </c>
      <c r="O18" s="196">
        <f>SUM(E18:N18)</f>
        <v>149386.29000000004</v>
      </c>
      <c r="P18" s="50"/>
      <c r="Q18" s="42"/>
      <c r="R18" s="42"/>
      <c r="T18" s="51"/>
      <c r="U18" s="52"/>
      <c r="V18" s="53"/>
    </row>
    <row r="19" spans="1:22" ht="14.65" customHeight="1" x14ac:dyDescent="0.2">
      <c r="A19" s="333">
        <f>'Planilha Referencial'!C81</f>
        <v>5</v>
      </c>
      <c r="B19" s="334" t="str">
        <f>'Planilha Referencial'!E81</f>
        <v>PAVIMENTAÇÃO</v>
      </c>
      <c r="C19" s="335" t="s">
        <v>42</v>
      </c>
      <c r="D19" s="335"/>
      <c r="E19" s="190"/>
      <c r="F19" s="190"/>
      <c r="G19" s="190"/>
      <c r="H19" s="190"/>
      <c r="I19" s="190"/>
      <c r="J19" s="190"/>
      <c r="K19" s="190"/>
      <c r="L19" s="190"/>
      <c r="M19" s="190"/>
      <c r="N19" s="190"/>
      <c r="O19" s="191"/>
      <c r="P19" s="50"/>
      <c r="Q19" s="42"/>
      <c r="R19" s="42"/>
    </row>
    <row r="20" spans="1:22" ht="15" customHeight="1" x14ac:dyDescent="0.2">
      <c r="A20" s="333"/>
      <c r="B20" s="334"/>
      <c r="C20" s="192">
        <f>C21/C$28</f>
        <v>0.61663955632053979</v>
      </c>
      <c r="D20" s="193" t="s">
        <v>43</v>
      </c>
      <c r="E20" s="198"/>
      <c r="F20" s="198">
        <v>0.11</v>
      </c>
      <c r="G20" s="198">
        <v>0.12</v>
      </c>
      <c r="H20" s="198">
        <v>0.12</v>
      </c>
      <c r="I20" s="198">
        <v>0.12</v>
      </c>
      <c r="J20" s="198">
        <v>0.12</v>
      </c>
      <c r="K20" s="198">
        <v>0.12</v>
      </c>
      <c r="L20" s="198">
        <v>0.12</v>
      </c>
      <c r="M20" s="198">
        <v>0.12</v>
      </c>
      <c r="N20" s="198">
        <v>0.05</v>
      </c>
      <c r="O20" s="195">
        <f>SUM(E20:N20)</f>
        <v>1</v>
      </c>
      <c r="P20" s="50"/>
      <c r="Q20" s="42"/>
      <c r="R20" s="42"/>
    </row>
    <row r="21" spans="1:22" ht="15.75" customHeight="1" x14ac:dyDescent="0.2">
      <c r="A21" s="333"/>
      <c r="B21" s="334"/>
      <c r="C21" s="196">
        <f>'Planilha Referencial'!J81</f>
        <v>1516801.73</v>
      </c>
      <c r="D21" s="193" t="s">
        <v>44</v>
      </c>
      <c r="E21" s="197">
        <f>($C21)*E20</f>
        <v>0</v>
      </c>
      <c r="F21" s="197">
        <f t="shared" ref="F21:N21" si="6">($C21)*F20</f>
        <v>166848.19029999999</v>
      </c>
      <c r="G21" s="197">
        <f t="shared" si="6"/>
        <v>182016.20759999999</v>
      </c>
      <c r="H21" s="197">
        <f t="shared" si="6"/>
        <v>182016.20759999999</v>
      </c>
      <c r="I21" s="197">
        <f t="shared" si="6"/>
        <v>182016.20759999999</v>
      </c>
      <c r="J21" s="197">
        <f t="shared" si="6"/>
        <v>182016.20759999999</v>
      </c>
      <c r="K21" s="197">
        <f t="shared" si="6"/>
        <v>182016.20759999999</v>
      </c>
      <c r="L21" s="197">
        <f t="shared" si="6"/>
        <v>182016.20759999999</v>
      </c>
      <c r="M21" s="197">
        <f t="shared" si="6"/>
        <v>182016.20759999999</v>
      </c>
      <c r="N21" s="197">
        <f t="shared" si="6"/>
        <v>75840.086500000005</v>
      </c>
      <c r="O21" s="196">
        <f>SUM(E21:N21)</f>
        <v>1516801.73</v>
      </c>
      <c r="P21" s="50"/>
      <c r="Q21" s="42"/>
      <c r="R21" s="42"/>
      <c r="T21" s="51"/>
      <c r="U21" s="53"/>
      <c r="V21" s="53"/>
    </row>
    <row r="22" spans="1:22" s="54" customFormat="1" ht="14.65" customHeight="1" x14ac:dyDescent="0.2">
      <c r="A22" s="333">
        <v>6</v>
      </c>
      <c r="B22" s="334" t="str">
        <f>'Planilha Referencial'!E148</f>
        <v>URBANIZAÇAO E OBRAS COMPLEMENTARES</v>
      </c>
      <c r="C22" s="335" t="s">
        <v>42</v>
      </c>
      <c r="D22" s="335"/>
      <c r="E22" s="190"/>
      <c r="F22" s="190"/>
      <c r="G22" s="190"/>
      <c r="H22" s="190"/>
      <c r="I22" s="190"/>
      <c r="J22" s="190"/>
      <c r="K22" s="190"/>
      <c r="L22" s="190"/>
      <c r="M22" s="190"/>
      <c r="N22" s="190"/>
      <c r="O22" s="191"/>
      <c r="P22" s="50"/>
      <c r="Q22" s="42"/>
      <c r="R22" s="42"/>
      <c r="S22" s="35"/>
      <c r="T22" s="36"/>
      <c r="U22" s="37"/>
      <c r="V22" s="37"/>
    </row>
    <row r="23" spans="1:22" s="54" customFormat="1" ht="15" customHeight="1" x14ac:dyDescent="0.2">
      <c r="A23" s="333"/>
      <c r="B23" s="334"/>
      <c r="C23" s="192">
        <f>C24/C$28</f>
        <v>0.21125246628099789</v>
      </c>
      <c r="D23" s="193" t="s">
        <v>43</v>
      </c>
      <c r="E23" s="198"/>
      <c r="F23" s="198"/>
      <c r="G23" s="198"/>
      <c r="H23" s="198"/>
      <c r="I23" s="198">
        <v>0.15</v>
      </c>
      <c r="J23" s="198">
        <v>0.15</v>
      </c>
      <c r="K23" s="198">
        <v>0.15</v>
      </c>
      <c r="L23" s="198">
        <v>0.15</v>
      </c>
      <c r="M23" s="198">
        <v>0.2</v>
      </c>
      <c r="N23" s="198">
        <v>0.2</v>
      </c>
      <c r="O23" s="195">
        <f>SUM(E23:N23)</f>
        <v>1</v>
      </c>
      <c r="P23" s="50"/>
      <c r="Q23" s="42"/>
      <c r="R23" s="42"/>
      <c r="S23" s="35"/>
      <c r="T23" s="36"/>
      <c r="U23" s="37"/>
      <c r="V23" s="37"/>
    </row>
    <row r="24" spans="1:22" s="54" customFormat="1" ht="15.75" customHeight="1" x14ac:dyDescent="0.2">
      <c r="A24" s="333"/>
      <c r="B24" s="334"/>
      <c r="C24" s="196">
        <f>'Planilha Referencial'!J148</f>
        <v>519635.9899999997</v>
      </c>
      <c r="D24" s="193" t="s">
        <v>44</v>
      </c>
      <c r="E24" s="197">
        <f>($C24)*E23</f>
        <v>0</v>
      </c>
      <c r="F24" s="197">
        <f t="shared" ref="F24" si="7">($C24)*F23</f>
        <v>0</v>
      </c>
      <c r="G24" s="197">
        <f t="shared" ref="G24" si="8">($C24)*G23</f>
        <v>0</v>
      </c>
      <c r="H24" s="197">
        <f t="shared" ref="H24" si="9">($C24)*H23</f>
        <v>0</v>
      </c>
      <c r="I24" s="197">
        <f t="shared" ref="I24" si="10">($C24)*I23</f>
        <v>77945.398499999952</v>
      </c>
      <c r="J24" s="197">
        <f t="shared" ref="J24" si="11">($C24)*J23</f>
        <v>77945.398499999952</v>
      </c>
      <c r="K24" s="197">
        <f t="shared" ref="K24" si="12">($C24)*K23</f>
        <v>77945.398499999952</v>
      </c>
      <c r="L24" s="197">
        <f t="shared" ref="L24" si="13">($C24)*L23</f>
        <v>77945.398499999952</v>
      </c>
      <c r="M24" s="197">
        <f t="shared" ref="M24" si="14">($C24)*M23</f>
        <v>103927.19799999995</v>
      </c>
      <c r="N24" s="197">
        <f t="shared" ref="N24" si="15">($C24)*N23</f>
        <v>103927.19799999995</v>
      </c>
      <c r="O24" s="196">
        <f>SUM(E24:N24)</f>
        <v>519635.98999999976</v>
      </c>
      <c r="P24" s="50"/>
      <c r="Q24" s="42"/>
      <c r="R24" s="42"/>
      <c r="S24" s="35"/>
      <c r="T24" s="51"/>
      <c r="U24" s="53"/>
      <c r="V24" s="53"/>
    </row>
    <row r="25" spans="1:22" s="54" customFormat="1" ht="14.65" customHeight="1" x14ac:dyDescent="0.2">
      <c r="A25" s="333">
        <f>'Planilha Referencial'!C418</f>
        <v>7</v>
      </c>
      <c r="B25" s="334" t="str">
        <f>'Planilha Referencial'!E418</f>
        <v>SERVIÇOS FINAIS</v>
      </c>
      <c r="C25" s="335" t="s">
        <v>42</v>
      </c>
      <c r="D25" s="335"/>
      <c r="E25" s="190"/>
      <c r="F25" s="190"/>
      <c r="G25" s="190"/>
      <c r="H25" s="190"/>
      <c r="I25" s="190"/>
      <c r="J25" s="190"/>
      <c r="K25" s="190"/>
      <c r="L25" s="190"/>
      <c r="M25" s="190"/>
      <c r="N25" s="190"/>
      <c r="O25" s="191"/>
      <c r="P25" s="50"/>
      <c r="Q25" s="42"/>
      <c r="R25" s="42"/>
      <c r="S25" s="35"/>
      <c r="T25" s="36"/>
      <c r="U25" s="37"/>
      <c r="V25" s="37"/>
    </row>
    <row r="26" spans="1:22" s="54" customFormat="1" ht="15" customHeight="1" x14ac:dyDescent="0.2">
      <c r="A26" s="333"/>
      <c r="B26" s="334"/>
      <c r="C26" s="192">
        <f>C27/C$28</f>
        <v>6.8188150401436061E-3</v>
      </c>
      <c r="D26" s="193" t="s">
        <v>43</v>
      </c>
      <c r="E26" s="198"/>
      <c r="F26" s="198"/>
      <c r="G26" s="198"/>
      <c r="H26" s="198"/>
      <c r="I26" s="198"/>
      <c r="J26" s="198"/>
      <c r="K26" s="198"/>
      <c r="L26" s="198"/>
      <c r="M26" s="198"/>
      <c r="N26" s="198">
        <v>1</v>
      </c>
      <c r="O26" s="195">
        <f>SUM(E26:N26)</f>
        <v>1</v>
      </c>
      <c r="P26" s="50"/>
      <c r="Q26" s="42"/>
      <c r="R26" s="42"/>
      <c r="S26" s="35"/>
      <c r="T26" s="36"/>
      <c r="U26" s="37"/>
      <c r="V26" s="37"/>
    </row>
    <row r="27" spans="1:22" s="54" customFormat="1" ht="15.75" customHeight="1" x14ac:dyDescent="0.2">
      <c r="A27" s="333"/>
      <c r="B27" s="334"/>
      <c r="C27" s="196">
        <f>'Planilha Referencial'!J418</f>
        <v>16772.830000000002</v>
      </c>
      <c r="D27" s="193" t="s">
        <v>44</v>
      </c>
      <c r="E27" s="197">
        <f>($C27)*E26</f>
        <v>0</v>
      </c>
      <c r="F27" s="197">
        <f t="shared" ref="F27:N27" si="16">($C27)*F26</f>
        <v>0</v>
      </c>
      <c r="G27" s="197">
        <f t="shared" si="16"/>
        <v>0</v>
      </c>
      <c r="H27" s="197">
        <f t="shared" si="16"/>
        <v>0</v>
      </c>
      <c r="I27" s="197">
        <f t="shared" si="16"/>
        <v>0</v>
      </c>
      <c r="J27" s="197">
        <f t="shared" si="16"/>
        <v>0</v>
      </c>
      <c r="K27" s="197">
        <f t="shared" si="16"/>
        <v>0</v>
      </c>
      <c r="L27" s="197">
        <f t="shared" si="16"/>
        <v>0</v>
      </c>
      <c r="M27" s="197">
        <f t="shared" si="16"/>
        <v>0</v>
      </c>
      <c r="N27" s="197">
        <f t="shared" si="16"/>
        <v>16772.830000000002</v>
      </c>
      <c r="O27" s="196">
        <f>SUM(E27:N27)</f>
        <v>16772.830000000002</v>
      </c>
      <c r="P27" s="50"/>
      <c r="Q27" s="42"/>
      <c r="R27" s="42"/>
      <c r="S27" s="35"/>
      <c r="T27" s="51"/>
      <c r="U27" s="53"/>
      <c r="V27" s="53"/>
    </row>
    <row r="28" spans="1:22" s="54" customFormat="1" ht="14.65" customHeight="1" x14ac:dyDescent="0.2">
      <c r="A28" s="337" t="s">
        <v>90</v>
      </c>
      <c r="B28" s="337"/>
      <c r="C28" s="199">
        <f>C9+C18+C21+C27+C12+C15+C24</f>
        <v>2459786.6199999996</v>
      </c>
      <c r="D28" s="200">
        <f>SUM(C8,C11,C14,C17,C20,C26,C23)</f>
        <v>1</v>
      </c>
      <c r="E28" s="199">
        <f t="shared" ref="E28:N28" si="17">E9+E18+E21+E27+E12+E15+E24</f>
        <v>49738.551500000001</v>
      </c>
      <c r="F28" s="199">
        <f t="shared" si="17"/>
        <v>214796.04179999998</v>
      </c>
      <c r="G28" s="199">
        <f t="shared" si="17"/>
        <v>222494.74459999998</v>
      </c>
      <c r="H28" s="199">
        <f t="shared" si="17"/>
        <v>222494.74459999998</v>
      </c>
      <c r="I28" s="199">
        <f t="shared" si="17"/>
        <v>300440.14309999993</v>
      </c>
      <c r="J28" s="199">
        <f t="shared" si="17"/>
        <v>300440.14309999993</v>
      </c>
      <c r="K28" s="199">
        <f t="shared" si="17"/>
        <v>300440.14309999993</v>
      </c>
      <c r="L28" s="199">
        <f t="shared" si="17"/>
        <v>300440.14309999993</v>
      </c>
      <c r="M28" s="199">
        <f t="shared" si="17"/>
        <v>326421.94259999995</v>
      </c>
      <c r="N28" s="199">
        <f t="shared" si="17"/>
        <v>222080.02249999996</v>
      </c>
      <c r="O28" s="199">
        <f>O9+O18+O21+O27+O12+O15+O24</f>
        <v>2459786.6199999996</v>
      </c>
      <c r="P28" s="42"/>
      <c r="Q28" s="42"/>
      <c r="R28" s="42"/>
      <c r="S28" s="35"/>
      <c r="T28" s="55"/>
      <c r="U28" s="37"/>
      <c r="V28" s="37"/>
    </row>
    <row r="29" spans="1:22" s="54" customFormat="1" ht="6" customHeight="1" x14ac:dyDescent="0.2">
      <c r="A29" s="338"/>
      <c r="B29" s="338"/>
      <c r="C29" s="338"/>
      <c r="D29" s="338"/>
      <c r="E29" s="338"/>
      <c r="F29" s="338"/>
      <c r="G29" s="338"/>
      <c r="H29" s="338"/>
      <c r="I29" s="338"/>
      <c r="J29" s="338"/>
      <c r="K29" s="338"/>
      <c r="L29" s="338"/>
      <c r="M29" s="338"/>
      <c r="N29" s="338"/>
      <c r="O29" s="338"/>
      <c r="P29" s="33"/>
      <c r="Q29" s="40"/>
      <c r="R29" s="40"/>
      <c r="S29" s="35"/>
      <c r="T29" s="36"/>
      <c r="U29" s="37"/>
      <c r="V29" s="37"/>
    </row>
    <row r="30" spans="1:22" s="54" customFormat="1" ht="14.65" customHeight="1" x14ac:dyDescent="0.2">
      <c r="A30" s="337" t="s">
        <v>91</v>
      </c>
      <c r="B30" s="337"/>
      <c r="C30" s="337"/>
      <c r="D30" s="337"/>
      <c r="E30" s="201">
        <f>(E28)/$C28</f>
        <v>2.0220677312245892E-2</v>
      </c>
      <c r="F30" s="201">
        <f t="shared" ref="F30:J30" si="18">(F28)/$C28</f>
        <v>8.7323038532504907E-2</v>
      </c>
      <c r="G30" s="201">
        <f t="shared" si="18"/>
        <v>9.0452863996796598E-2</v>
      </c>
      <c r="H30" s="201">
        <f t="shared" si="18"/>
        <v>9.0452863996796598E-2</v>
      </c>
      <c r="I30" s="201">
        <f t="shared" si="18"/>
        <v>0.12214073393894628</v>
      </c>
      <c r="J30" s="201">
        <f t="shared" si="18"/>
        <v>0.12214073393894628</v>
      </c>
      <c r="K30" s="201">
        <f t="shared" ref="K30:N30" si="19">(K28)/$C28</f>
        <v>0.12214073393894628</v>
      </c>
      <c r="L30" s="201">
        <f t="shared" ref="L30:M30" si="20">(L28)/$C28</f>
        <v>0.12214073393894628</v>
      </c>
      <c r="M30" s="201">
        <f t="shared" si="20"/>
        <v>0.1327033572529962</v>
      </c>
      <c r="N30" s="201">
        <f t="shared" si="19"/>
        <v>9.0284263152874619E-2</v>
      </c>
      <c r="O30" s="201">
        <f>(O28)/$C28</f>
        <v>1</v>
      </c>
      <c r="P30" s="33"/>
      <c r="Q30" s="40"/>
      <c r="R30" s="40"/>
      <c r="S30" s="35"/>
      <c r="T30" s="36"/>
      <c r="U30" s="37"/>
      <c r="V30" s="37"/>
    </row>
    <row r="31" spans="1:22" s="54" customFormat="1" ht="5.25" customHeight="1" x14ac:dyDescent="0.2">
      <c r="A31" s="202"/>
      <c r="B31" s="202"/>
      <c r="C31" s="202"/>
      <c r="D31" s="202"/>
      <c r="E31" s="202"/>
      <c r="F31" s="202"/>
      <c r="G31" s="202"/>
      <c r="H31" s="202"/>
      <c r="I31" s="202"/>
      <c r="J31" s="202"/>
      <c r="K31" s="202"/>
      <c r="L31" s="202"/>
      <c r="M31" s="202"/>
      <c r="N31" s="202"/>
      <c r="O31" s="202"/>
      <c r="P31" s="33"/>
      <c r="Q31" s="40"/>
      <c r="R31" s="40"/>
      <c r="S31" s="35"/>
      <c r="T31" s="36"/>
      <c r="U31" s="37"/>
      <c r="V31" s="37"/>
    </row>
    <row r="32" spans="1:22" s="54" customFormat="1" ht="14.65" customHeight="1" x14ac:dyDescent="0.2">
      <c r="A32" s="337" t="s">
        <v>92</v>
      </c>
      <c r="B32" s="337"/>
      <c r="C32" s="337"/>
      <c r="D32" s="337"/>
      <c r="E32" s="203">
        <f>E28</f>
        <v>49738.551500000001</v>
      </c>
      <c r="F32" s="203">
        <f t="shared" ref="F32:O32" si="21">F28</f>
        <v>214796.04179999998</v>
      </c>
      <c r="G32" s="203">
        <f t="shared" si="21"/>
        <v>222494.74459999998</v>
      </c>
      <c r="H32" s="203">
        <f t="shared" si="21"/>
        <v>222494.74459999998</v>
      </c>
      <c r="I32" s="203">
        <f t="shared" si="21"/>
        <v>300440.14309999993</v>
      </c>
      <c r="J32" s="203">
        <f t="shared" si="21"/>
        <v>300440.14309999993</v>
      </c>
      <c r="K32" s="203">
        <f t="shared" ref="K32:N32" si="22">K28</f>
        <v>300440.14309999993</v>
      </c>
      <c r="L32" s="203">
        <f t="shared" ref="L32:M32" si="23">L28</f>
        <v>300440.14309999993</v>
      </c>
      <c r="M32" s="203">
        <f t="shared" si="23"/>
        <v>326421.94259999995</v>
      </c>
      <c r="N32" s="203">
        <f t="shared" si="22"/>
        <v>222080.02249999996</v>
      </c>
      <c r="O32" s="203">
        <f t="shared" si="21"/>
        <v>2459786.6199999996</v>
      </c>
      <c r="P32" s="33"/>
      <c r="Q32" s="40"/>
      <c r="R32" s="40"/>
      <c r="S32" s="35"/>
      <c r="T32" s="36"/>
      <c r="U32" s="37"/>
      <c r="V32" s="37"/>
    </row>
    <row r="33" spans="1:22" s="54" customFormat="1" ht="5.25" customHeight="1" x14ac:dyDescent="0.2">
      <c r="A33" s="202"/>
      <c r="B33" s="202"/>
      <c r="C33" s="202"/>
      <c r="D33" s="202"/>
      <c r="E33" s="202"/>
      <c r="F33" s="202"/>
      <c r="G33" s="202"/>
      <c r="H33" s="202"/>
      <c r="I33" s="202"/>
      <c r="J33" s="202"/>
      <c r="K33" s="202"/>
      <c r="L33" s="202"/>
      <c r="M33" s="202"/>
      <c r="N33" s="202"/>
      <c r="O33" s="202"/>
      <c r="P33" s="33"/>
      <c r="Q33" s="40"/>
      <c r="R33" s="40"/>
      <c r="S33" s="35"/>
      <c r="T33" s="36"/>
      <c r="U33" s="37"/>
      <c r="V33" s="37"/>
    </row>
    <row r="34" spans="1:22" s="54" customFormat="1" ht="14.65" customHeight="1" x14ac:dyDescent="0.2">
      <c r="A34" s="337" t="s">
        <v>93</v>
      </c>
      <c r="B34" s="337"/>
      <c r="C34" s="337"/>
      <c r="D34" s="337"/>
      <c r="E34" s="203">
        <f>E32</f>
        <v>49738.551500000001</v>
      </c>
      <c r="F34" s="203">
        <f t="shared" ref="F34:N34" si="24">F32+E34</f>
        <v>264534.59329999995</v>
      </c>
      <c r="G34" s="203">
        <f t="shared" si="24"/>
        <v>487029.33789999993</v>
      </c>
      <c r="H34" s="203">
        <f t="shared" si="24"/>
        <v>709524.0824999999</v>
      </c>
      <c r="I34" s="203">
        <f t="shared" si="24"/>
        <v>1009964.2255999998</v>
      </c>
      <c r="J34" s="203">
        <f t="shared" si="24"/>
        <v>1310404.3686999998</v>
      </c>
      <c r="K34" s="203">
        <f t="shared" si="24"/>
        <v>1610844.5117999997</v>
      </c>
      <c r="L34" s="203">
        <f t="shared" si="24"/>
        <v>1911284.6548999997</v>
      </c>
      <c r="M34" s="203">
        <f t="shared" si="24"/>
        <v>2237706.5974999997</v>
      </c>
      <c r="N34" s="203">
        <f t="shared" si="24"/>
        <v>2459786.6199999996</v>
      </c>
      <c r="O34" s="204"/>
      <c r="P34" s="33"/>
      <c r="Q34" s="40"/>
      <c r="R34" s="42"/>
      <c r="S34" s="35"/>
      <c r="T34" s="36"/>
      <c r="U34" s="37"/>
      <c r="V34" s="37"/>
    </row>
    <row r="35" spans="1:22" s="54" customFormat="1" ht="5.25" customHeight="1" x14ac:dyDescent="0.2">
      <c r="A35" s="205"/>
      <c r="B35" s="206"/>
      <c r="C35" s="206"/>
      <c r="D35" s="206"/>
      <c r="E35" s="206"/>
      <c r="F35" s="206"/>
      <c r="G35" s="206"/>
      <c r="H35" s="206"/>
      <c r="I35" s="206"/>
      <c r="J35" s="206"/>
      <c r="K35" s="206"/>
      <c r="L35" s="206"/>
      <c r="M35" s="206"/>
      <c r="N35" s="206"/>
      <c r="O35" s="207"/>
      <c r="P35" s="33"/>
      <c r="Q35" s="40"/>
      <c r="R35" s="40"/>
      <c r="S35" s="35"/>
      <c r="T35" s="36"/>
      <c r="U35" s="37"/>
      <c r="V35" s="37"/>
    </row>
    <row r="36" spans="1:22" s="37" customFormat="1" ht="14.65" customHeight="1" x14ac:dyDescent="0.2">
      <c r="A36" s="336" t="s">
        <v>94</v>
      </c>
      <c r="B36" s="336"/>
      <c r="C36" s="336"/>
      <c r="D36" s="336"/>
      <c r="E36" s="208">
        <f>E30</f>
        <v>2.0220677312245892E-2</v>
      </c>
      <c r="F36" s="208">
        <f t="shared" ref="F36:N36" si="25">(F34)/$C$28</f>
        <v>0.1075437158447508</v>
      </c>
      <c r="G36" s="208">
        <f t="shared" si="25"/>
        <v>0.19799657984154739</v>
      </c>
      <c r="H36" s="208">
        <f t="shared" si="25"/>
        <v>0.28844944383834398</v>
      </c>
      <c r="I36" s="208">
        <f t="shared" si="25"/>
        <v>0.41059017777729023</v>
      </c>
      <c r="J36" s="208">
        <f t="shared" si="25"/>
        <v>0.53273091171623654</v>
      </c>
      <c r="K36" s="208">
        <f t="shared" si="25"/>
        <v>0.65487164565518285</v>
      </c>
      <c r="L36" s="208">
        <f t="shared" si="25"/>
        <v>0.77701237959412917</v>
      </c>
      <c r="M36" s="208">
        <f t="shared" si="25"/>
        <v>0.90971573684712537</v>
      </c>
      <c r="N36" s="208">
        <f t="shared" si="25"/>
        <v>1</v>
      </c>
      <c r="O36" s="204"/>
      <c r="P36" s="56"/>
      <c r="Q36" s="40"/>
      <c r="R36" s="40"/>
      <c r="S36" s="35"/>
      <c r="T36" s="36"/>
    </row>
    <row r="37" spans="1:22" s="54" customFormat="1" ht="32.25" customHeight="1" x14ac:dyDescent="0.2">
      <c r="A37" s="209"/>
      <c r="B37" s="209"/>
      <c r="C37" s="210"/>
      <c r="D37" s="209"/>
      <c r="E37" s="209"/>
      <c r="F37" s="209"/>
      <c r="G37" s="209"/>
      <c r="H37" s="209"/>
      <c r="I37" s="209"/>
      <c r="J37" s="209"/>
      <c r="K37" s="209"/>
      <c r="L37" s="209"/>
      <c r="M37" s="209"/>
      <c r="N37" s="209"/>
      <c r="O37" s="209"/>
      <c r="P37" s="33"/>
      <c r="Q37" s="35"/>
      <c r="R37" s="35"/>
      <c r="S37" s="35"/>
      <c r="T37" s="36"/>
      <c r="U37" s="37"/>
      <c r="V37" s="37"/>
    </row>
    <row r="38" spans="1:22" s="54" customFormat="1" x14ac:dyDescent="0.2">
      <c r="A38" s="209"/>
      <c r="B38" s="209"/>
      <c r="C38" s="211"/>
      <c r="D38" s="212"/>
      <c r="E38" s="213"/>
      <c r="F38" s="213"/>
      <c r="G38" s="213"/>
      <c r="H38" s="213"/>
      <c r="I38" s="213"/>
      <c r="J38" s="213"/>
      <c r="K38" s="213"/>
      <c r="L38" s="213"/>
      <c r="M38" s="213"/>
      <c r="N38" s="213"/>
      <c r="O38" s="214"/>
      <c r="P38" s="33"/>
      <c r="Q38" s="35"/>
      <c r="R38" s="35"/>
      <c r="S38" s="35"/>
      <c r="T38" s="36"/>
      <c r="U38" s="37"/>
      <c r="V38" s="37"/>
    </row>
    <row r="39" spans="1:22" s="54" customFormat="1" x14ac:dyDescent="0.2">
      <c r="A39" s="209"/>
      <c r="B39" s="215"/>
      <c r="C39" s="216"/>
      <c r="D39" s="217"/>
      <c r="E39" s="218"/>
      <c r="F39" s="218"/>
      <c r="G39" s="218"/>
      <c r="H39" s="218"/>
      <c r="I39" s="218"/>
      <c r="J39" s="218"/>
      <c r="K39" s="218"/>
      <c r="L39" s="218"/>
      <c r="M39" s="218"/>
      <c r="N39" s="218"/>
      <c r="O39" s="210"/>
      <c r="P39" s="33"/>
      <c r="Q39" s="35"/>
      <c r="R39" s="35"/>
      <c r="S39" s="35"/>
      <c r="T39" s="36"/>
      <c r="U39" s="37"/>
      <c r="V39" s="37"/>
    </row>
    <row r="40" spans="1:22" s="54" customFormat="1" x14ac:dyDescent="0.2">
      <c r="A40" s="209"/>
      <c r="B40" s="209"/>
      <c r="C40" s="211"/>
      <c r="D40" s="212"/>
      <c r="E40" s="211"/>
      <c r="F40" s="211"/>
      <c r="G40" s="211"/>
      <c r="H40" s="211"/>
      <c r="I40" s="211"/>
      <c r="J40" s="211"/>
      <c r="K40" s="211"/>
      <c r="L40" s="211"/>
      <c r="M40" s="211"/>
      <c r="N40" s="211"/>
      <c r="O40" s="209"/>
      <c r="P40" s="33"/>
      <c r="Q40" s="35"/>
      <c r="R40" s="35"/>
      <c r="S40" s="35"/>
      <c r="T40" s="36"/>
      <c r="U40" s="37"/>
      <c r="V40" s="37"/>
    </row>
    <row r="41" spans="1:22" s="54" customFormat="1" x14ac:dyDescent="0.2">
      <c r="A41" s="209"/>
      <c r="B41" s="209"/>
      <c r="C41" s="209"/>
      <c r="D41" s="209"/>
      <c r="E41" s="210"/>
      <c r="F41" s="210"/>
      <c r="G41" s="210"/>
      <c r="H41" s="210"/>
      <c r="I41" s="210"/>
      <c r="J41" s="210"/>
      <c r="K41" s="210"/>
      <c r="L41" s="210"/>
      <c r="M41" s="210"/>
      <c r="N41" s="210"/>
      <c r="O41" s="209"/>
      <c r="P41" s="33"/>
      <c r="Q41" s="35"/>
      <c r="R41" s="35"/>
      <c r="S41" s="35"/>
      <c r="T41" s="36"/>
      <c r="U41" s="37"/>
      <c r="V41" s="37"/>
    </row>
    <row r="42" spans="1:22" s="54" customFormat="1" x14ac:dyDescent="0.2">
      <c r="A42" s="209"/>
      <c r="B42" s="209"/>
      <c r="C42" s="209"/>
      <c r="D42" s="209"/>
      <c r="E42" s="209"/>
      <c r="F42" s="209"/>
      <c r="G42" s="209"/>
      <c r="H42" s="209"/>
      <c r="I42" s="209"/>
      <c r="J42" s="209"/>
      <c r="K42" s="209"/>
      <c r="L42" s="209"/>
      <c r="M42" s="209"/>
      <c r="N42" s="209"/>
      <c r="O42" s="210"/>
      <c r="P42" s="33"/>
      <c r="Q42" s="35"/>
      <c r="R42" s="35"/>
      <c r="S42" s="35"/>
      <c r="T42" s="36"/>
      <c r="U42" s="37"/>
      <c r="V42" s="37"/>
    </row>
    <row r="43" spans="1:22" s="57" customFormat="1" x14ac:dyDescent="0.2">
      <c r="A43" s="219"/>
      <c r="B43" s="219"/>
      <c r="C43" s="219"/>
      <c r="D43" s="219"/>
      <c r="E43" s="219"/>
      <c r="F43" s="219"/>
      <c r="G43" s="219"/>
      <c r="H43" s="219"/>
      <c r="I43" s="219"/>
      <c r="J43" s="219"/>
      <c r="K43" s="219"/>
      <c r="L43" s="219"/>
      <c r="M43" s="219"/>
      <c r="N43" s="219"/>
      <c r="O43" s="219"/>
      <c r="P43" s="58"/>
      <c r="Q43" s="59"/>
      <c r="R43" s="59"/>
      <c r="S43" s="59"/>
      <c r="T43" s="60"/>
      <c r="U43" s="61"/>
      <c r="V43" s="61"/>
    </row>
    <row r="44" spans="1:22" s="54" customFormat="1" x14ac:dyDescent="0.2">
      <c r="A44" s="209"/>
      <c r="B44" s="209"/>
      <c r="C44" s="209"/>
      <c r="D44" s="209"/>
      <c r="E44" s="209"/>
      <c r="F44" s="209"/>
      <c r="G44" s="209"/>
      <c r="H44" s="209"/>
      <c r="I44" s="209"/>
      <c r="J44" s="209"/>
      <c r="K44" s="209"/>
      <c r="L44" s="209"/>
      <c r="M44" s="209"/>
      <c r="N44" s="209"/>
      <c r="O44" s="209"/>
      <c r="P44" s="33"/>
      <c r="Q44" s="35"/>
      <c r="R44" s="35"/>
      <c r="S44" s="35"/>
      <c r="T44" s="36"/>
      <c r="U44" s="37"/>
      <c r="V44" s="37"/>
    </row>
    <row r="45" spans="1:22" s="54" customFormat="1" x14ac:dyDescent="0.2">
      <c r="A45" s="209"/>
      <c r="B45" s="209"/>
      <c r="C45" s="209"/>
      <c r="D45" s="209"/>
      <c r="E45" s="209"/>
      <c r="F45" s="209"/>
      <c r="G45" s="209"/>
      <c r="H45" s="209"/>
      <c r="I45" s="209"/>
      <c r="J45" s="209"/>
      <c r="K45" s="209"/>
      <c r="L45" s="209"/>
      <c r="M45" s="209"/>
      <c r="N45" s="209"/>
      <c r="O45" s="209"/>
      <c r="P45" s="33"/>
      <c r="Q45" s="35"/>
      <c r="R45" s="35"/>
      <c r="S45" s="35"/>
      <c r="T45" s="36"/>
      <c r="U45" s="37"/>
      <c r="V45" s="37"/>
    </row>
    <row r="46" spans="1:22" s="54" customFormat="1" x14ac:dyDescent="0.2">
      <c r="A46" s="209"/>
      <c r="B46" s="209"/>
      <c r="C46" s="209"/>
      <c r="D46" s="209"/>
      <c r="E46" s="209"/>
      <c r="F46" s="209"/>
      <c r="G46" s="209"/>
      <c r="H46" s="209"/>
      <c r="I46" s="209"/>
      <c r="J46" s="209"/>
      <c r="K46" s="209"/>
      <c r="L46" s="209"/>
      <c r="M46" s="209"/>
      <c r="N46" s="209"/>
      <c r="O46" s="209"/>
      <c r="P46" s="33"/>
      <c r="Q46" s="35"/>
      <c r="R46" s="35"/>
      <c r="S46" s="35"/>
      <c r="T46" s="36"/>
      <c r="U46" s="37"/>
      <c r="V46" s="37"/>
    </row>
    <row r="47" spans="1:22" s="54" customFormat="1" x14ac:dyDescent="0.2">
      <c r="A47" s="209"/>
      <c r="B47" s="209"/>
      <c r="C47" s="209"/>
      <c r="D47" s="209"/>
      <c r="E47" s="209"/>
      <c r="F47" s="209"/>
      <c r="G47" s="209"/>
      <c r="H47" s="209"/>
      <c r="I47" s="209"/>
      <c r="J47" s="209"/>
      <c r="K47" s="209"/>
      <c r="L47" s="209"/>
      <c r="M47" s="209"/>
      <c r="N47" s="209"/>
      <c r="O47" s="209"/>
      <c r="P47" s="33"/>
      <c r="Q47" s="35"/>
      <c r="R47" s="35"/>
      <c r="S47" s="35"/>
      <c r="T47" s="36"/>
      <c r="U47" s="37"/>
      <c r="V47" s="37"/>
    </row>
    <row r="48" spans="1:22" s="54" customFormat="1" x14ac:dyDescent="0.2">
      <c r="A48" s="209"/>
      <c r="B48" s="209"/>
      <c r="C48" s="209"/>
      <c r="D48" s="209"/>
      <c r="E48" s="209"/>
      <c r="F48" s="209"/>
      <c r="G48" s="209"/>
      <c r="H48" s="209"/>
      <c r="I48" s="209"/>
      <c r="J48" s="209"/>
      <c r="K48" s="209"/>
      <c r="L48" s="209"/>
      <c r="M48" s="209"/>
      <c r="N48" s="209"/>
      <c r="O48" s="209"/>
      <c r="P48" s="33"/>
      <c r="Q48" s="35"/>
      <c r="R48" s="35"/>
      <c r="S48" s="35"/>
      <c r="T48" s="36"/>
      <c r="U48" s="37"/>
      <c r="V48" s="37"/>
    </row>
    <row r="49" spans="1:22" s="54" customFormat="1" x14ac:dyDescent="0.2">
      <c r="A49" s="209"/>
      <c r="B49" s="209"/>
      <c r="C49" s="209"/>
      <c r="D49" s="209"/>
      <c r="E49" s="209"/>
      <c r="F49" s="209"/>
      <c r="G49" s="209"/>
      <c r="H49" s="209"/>
      <c r="I49" s="209"/>
      <c r="J49" s="209"/>
      <c r="K49" s="209"/>
      <c r="L49" s="209"/>
      <c r="M49" s="209"/>
      <c r="N49" s="209"/>
      <c r="O49" s="209"/>
      <c r="P49" s="33"/>
      <c r="Q49" s="35"/>
      <c r="R49" s="35"/>
      <c r="S49" s="35"/>
      <c r="T49" s="36"/>
      <c r="U49" s="37"/>
      <c r="V49" s="37"/>
    </row>
    <row r="50" spans="1:22" s="54" customFormat="1" x14ac:dyDescent="0.2">
      <c r="A50" s="209"/>
      <c r="B50" s="209"/>
      <c r="C50" s="209"/>
      <c r="D50" s="209"/>
      <c r="E50" s="209"/>
      <c r="F50" s="209"/>
      <c r="G50" s="209"/>
      <c r="H50" s="209"/>
      <c r="I50" s="209"/>
      <c r="J50" s="209"/>
      <c r="K50" s="209"/>
      <c r="L50" s="209"/>
      <c r="M50" s="209"/>
      <c r="N50" s="209"/>
      <c r="O50" s="209"/>
      <c r="P50" s="33"/>
      <c r="Q50" s="35"/>
      <c r="R50" s="35"/>
      <c r="S50" s="35"/>
      <c r="T50" s="36"/>
      <c r="U50" s="37"/>
      <c r="V50" s="37"/>
    </row>
    <row r="51" spans="1:22" s="54" customFormat="1" x14ac:dyDescent="0.2">
      <c r="A51" s="209"/>
      <c r="B51" s="209"/>
      <c r="C51" s="209"/>
      <c r="D51" s="209"/>
      <c r="E51" s="209"/>
      <c r="F51" s="209"/>
      <c r="G51" s="209"/>
      <c r="H51" s="209"/>
      <c r="I51" s="209"/>
      <c r="J51" s="209"/>
      <c r="K51" s="209"/>
      <c r="L51" s="209"/>
      <c r="M51" s="209"/>
      <c r="N51" s="209"/>
      <c r="O51" s="209"/>
      <c r="P51" s="33"/>
      <c r="Q51" s="35"/>
      <c r="R51" s="35"/>
      <c r="S51" s="35"/>
      <c r="T51" s="36"/>
      <c r="U51" s="37"/>
      <c r="V51" s="37"/>
    </row>
    <row r="52" spans="1:22" s="54" customFormat="1" x14ac:dyDescent="0.2">
      <c r="A52" s="209"/>
      <c r="B52" s="209"/>
      <c r="C52" s="209"/>
      <c r="D52" s="209"/>
      <c r="E52" s="209"/>
      <c r="F52" s="209"/>
      <c r="G52" s="209"/>
      <c r="H52" s="209"/>
      <c r="I52" s="209"/>
      <c r="J52" s="209"/>
      <c r="K52" s="209"/>
      <c r="L52" s="209"/>
      <c r="M52" s="209"/>
      <c r="N52" s="209"/>
      <c r="O52" s="209"/>
      <c r="P52" s="33"/>
      <c r="Q52" s="35"/>
      <c r="R52" s="35"/>
      <c r="S52" s="35"/>
      <c r="T52" s="36"/>
      <c r="U52" s="37"/>
      <c r="V52" s="37"/>
    </row>
    <row r="53" spans="1:22" s="54" customFormat="1" x14ac:dyDescent="0.2">
      <c r="A53" s="209"/>
      <c r="B53" s="209"/>
      <c r="C53" s="209"/>
      <c r="D53" s="209"/>
      <c r="E53" s="209"/>
      <c r="F53" s="209"/>
      <c r="G53" s="209"/>
      <c r="H53" s="209"/>
      <c r="I53" s="209"/>
      <c r="J53" s="209"/>
      <c r="K53" s="209"/>
      <c r="L53" s="209"/>
      <c r="M53" s="209"/>
      <c r="N53" s="209"/>
      <c r="O53" s="209"/>
      <c r="P53" s="33"/>
      <c r="Q53" s="35"/>
      <c r="R53" s="35"/>
      <c r="S53" s="35"/>
      <c r="T53" s="36"/>
      <c r="U53" s="37"/>
      <c r="V53" s="37"/>
    </row>
    <row r="54" spans="1:22" s="54" customFormat="1" x14ac:dyDescent="0.2">
      <c r="A54" s="209"/>
      <c r="B54" s="209"/>
      <c r="C54" s="209"/>
      <c r="D54" s="209"/>
      <c r="E54" s="209"/>
      <c r="F54" s="209"/>
      <c r="G54" s="209"/>
      <c r="H54" s="209"/>
      <c r="I54" s="209"/>
      <c r="J54" s="209"/>
      <c r="K54" s="209"/>
      <c r="L54" s="209"/>
      <c r="M54" s="209"/>
      <c r="N54" s="209"/>
      <c r="O54" s="209"/>
      <c r="P54" s="33"/>
      <c r="Q54" s="35"/>
      <c r="R54" s="35"/>
      <c r="S54" s="35"/>
      <c r="T54" s="36"/>
      <c r="U54" s="37"/>
      <c r="V54" s="37"/>
    </row>
    <row r="55" spans="1:22" s="54" customFormat="1" x14ac:dyDescent="0.2">
      <c r="A55" s="209"/>
      <c r="B55" s="209"/>
      <c r="C55" s="209"/>
      <c r="D55" s="209"/>
      <c r="E55" s="209"/>
      <c r="F55" s="209"/>
      <c r="G55" s="209"/>
      <c r="H55" s="209"/>
      <c r="I55" s="209"/>
      <c r="J55" s="209"/>
      <c r="K55" s="209"/>
      <c r="L55" s="209"/>
      <c r="M55" s="209"/>
      <c r="N55" s="209"/>
      <c r="O55" s="209"/>
      <c r="P55" s="33"/>
      <c r="Q55" s="35"/>
      <c r="R55" s="35"/>
      <c r="S55" s="35"/>
      <c r="T55" s="36"/>
      <c r="U55" s="37"/>
      <c r="V55" s="37"/>
    </row>
    <row r="56" spans="1:22" s="54" customFormat="1" x14ac:dyDescent="0.2">
      <c r="A56" s="209"/>
      <c r="B56" s="209"/>
      <c r="C56" s="209"/>
      <c r="D56" s="209"/>
      <c r="E56" s="209"/>
      <c r="F56" s="209"/>
      <c r="G56" s="209"/>
      <c r="H56" s="209"/>
      <c r="I56" s="209"/>
      <c r="J56" s="209"/>
      <c r="K56" s="209"/>
      <c r="L56" s="209"/>
      <c r="M56" s="209"/>
      <c r="N56" s="209"/>
      <c r="O56" s="209"/>
      <c r="P56" s="33"/>
      <c r="Q56" s="35"/>
      <c r="R56" s="35"/>
      <c r="S56" s="35"/>
      <c r="T56" s="36"/>
      <c r="U56" s="37"/>
      <c r="V56" s="37"/>
    </row>
    <row r="57" spans="1:22" s="54" customFormat="1" x14ac:dyDescent="0.2">
      <c r="A57" s="209"/>
      <c r="B57" s="209"/>
      <c r="C57" s="209"/>
      <c r="D57" s="209"/>
      <c r="E57" s="209"/>
      <c r="F57" s="209"/>
      <c r="G57" s="209"/>
      <c r="H57" s="209"/>
      <c r="I57" s="209"/>
      <c r="J57" s="209"/>
      <c r="K57" s="209"/>
      <c r="L57" s="209"/>
      <c r="M57" s="209"/>
      <c r="N57" s="209"/>
      <c r="O57" s="209"/>
      <c r="P57" s="33"/>
      <c r="Q57" s="35"/>
      <c r="R57" s="35"/>
      <c r="S57" s="35"/>
      <c r="T57" s="36"/>
      <c r="U57" s="37"/>
      <c r="V57" s="37"/>
    </row>
    <row r="58" spans="1:22" s="54" customFormat="1" x14ac:dyDescent="0.2">
      <c r="A58" s="209"/>
      <c r="B58" s="209"/>
      <c r="C58" s="209"/>
      <c r="D58" s="209"/>
      <c r="E58" s="209"/>
      <c r="F58" s="209"/>
      <c r="G58" s="209"/>
      <c r="H58" s="209"/>
      <c r="I58" s="209"/>
      <c r="J58" s="209"/>
      <c r="K58" s="209"/>
      <c r="L58" s="209"/>
      <c r="M58" s="209"/>
      <c r="N58" s="209"/>
      <c r="O58" s="209"/>
      <c r="P58" s="33"/>
      <c r="Q58" s="35"/>
      <c r="R58" s="35"/>
      <c r="S58" s="35"/>
      <c r="T58" s="36"/>
      <c r="U58" s="37"/>
      <c r="V58" s="37"/>
    </row>
  </sheetData>
  <sheetProtection algorithmName="SHA-512" hashValue="1hLsY8kqLtxAAty5KNVYxSOSvooc8pCkmZmNZnyGlexzDLj+E0U30VO1Pbpa/BvHCj6u3HkyyQmRQFSjdgow1g==" saltValue="H1PkphDR+P7iR6RwqUb4ow==" spinCount="100000" sheet="1" objects="1" scenarios="1"/>
  <mergeCells count="31">
    <mergeCell ref="A7:A9"/>
    <mergeCell ref="B7:B9"/>
    <mergeCell ref="C7:D7"/>
    <mergeCell ref="A1:O1"/>
    <mergeCell ref="A2:O2"/>
    <mergeCell ref="A3:O3"/>
    <mergeCell ref="A4:O4"/>
    <mergeCell ref="A19:A21"/>
    <mergeCell ref="B19:B21"/>
    <mergeCell ref="C19:D19"/>
    <mergeCell ref="A10:A12"/>
    <mergeCell ref="B10:B12"/>
    <mergeCell ref="C10:D10"/>
    <mergeCell ref="A13:A15"/>
    <mergeCell ref="B13:B15"/>
    <mergeCell ref="C13:D13"/>
    <mergeCell ref="A16:A18"/>
    <mergeCell ref="B16:B18"/>
    <mergeCell ref="C16:D16"/>
    <mergeCell ref="A22:A24"/>
    <mergeCell ref="B22:B24"/>
    <mergeCell ref="C22:D22"/>
    <mergeCell ref="A36:D36"/>
    <mergeCell ref="A25:A27"/>
    <mergeCell ref="B25:B27"/>
    <mergeCell ref="C25:D25"/>
    <mergeCell ref="A28:B28"/>
    <mergeCell ref="A29:O29"/>
    <mergeCell ref="A30:D30"/>
    <mergeCell ref="A32:D32"/>
    <mergeCell ref="A34:D34"/>
  </mergeCells>
  <conditionalFormatting sqref="E7 N7 N10 N13 N16 N25 N19 N22">
    <cfRule type="expression" dxfId="29" priority="46">
      <formula>E8&lt;&gt;0</formula>
    </cfRule>
  </conditionalFormatting>
  <conditionalFormatting sqref="F7:J7">
    <cfRule type="expression" dxfId="28" priority="44">
      <formula>F8&lt;&gt;0</formula>
    </cfRule>
  </conditionalFormatting>
  <conditionalFormatting sqref="E10">
    <cfRule type="expression" dxfId="27" priority="43">
      <formula>E11&lt;&gt;0</formula>
    </cfRule>
  </conditionalFormatting>
  <conditionalFormatting sqref="F10:J10">
    <cfRule type="expression" dxfId="26" priority="42">
      <formula>F11&lt;&gt;0</formula>
    </cfRule>
  </conditionalFormatting>
  <conditionalFormatting sqref="E13">
    <cfRule type="expression" dxfId="25" priority="41">
      <formula>E14&lt;&gt;0</formula>
    </cfRule>
  </conditionalFormatting>
  <conditionalFormatting sqref="F13:J13">
    <cfRule type="expression" dxfId="24" priority="40">
      <formula>F14&lt;&gt;0</formula>
    </cfRule>
  </conditionalFormatting>
  <conditionalFormatting sqref="E16">
    <cfRule type="expression" dxfId="23" priority="39">
      <formula>E17&lt;&gt;0</formula>
    </cfRule>
  </conditionalFormatting>
  <conditionalFormatting sqref="F16:J16">
    <cfRule type="expression" dxfId="22" priority="38">
      <formula>F17&lt;&gt;0</formula>
    </cfRule>
  </conditionalFormatting>
  <conditionalFormatting sqref="E25">
    <cfRule type="expression" dxfId="21" priority="23">
      <formula>E26&lt;&gt;0</formula>
    </cfRule>
  </conditionalFormatting>
  <conditionalFormatting sqref="F25:J25">
    <cfRule type="expression" dxfId="20" priority="22">
      <formula>F26&lt;&gt;0</formula>
    </cfRule>
  </conditionalFormatting>
  <conditionalFormatting sqref="E19">
    <cfRule type="expression" dxfId="19" priority="20">
      <formula>E20&lt;&gt;0</formula>
    </cfRule>
  </conditionalFormatting>
  <conditionalFormatting sqref="F19:J19">
    <cfRule type="expression" dxfId="18" priority="19">
      <formula>F20&lt;&gt;0</formula>
    </cfRule>
  </conditionalFormatting>
  <conditionalFormatting sqref="K7">
    <cfRule type="expression" dxfId="17" priority="16">
      <formula>K8&lt;&gt;0</formula>
    </cfRule>
  </conditionalFormatting>
  <conditionalFormatting sqref="K10">
    <cfRule type="expression" dxfId="16" priority="15">
      <formula>K11&lt;&gt;0</formula>
    </cfRule>
  </conditionalFormatting>
  <conditionalFormatting sqref="K13">
    <cfRule type="expression" dxfId="15" priority="14">
      <formula>K14&lt;&gt;0</formula>
    </cfRule>
  </conditionalFormatting>
  <conditionalFormatting sqref="K16">
    <cfRule type="expression" dxfId="14" priority="13">
      <formula>K17&lt;&gt;0</formula>
    </cfRule>
  </conditionalFormatting>
  <conditionalFormatting sqref="K25">
    <cfRule type="expression" dxfId="13" priority="12">
      <formula>K26&lt;&gt;0</formula>
    </cfRule>
  </conditionalFormatting>
  <conditionalFormatting sqref="K19">
    <cfRule type="expression" dxfId="12" priority="11">
      <formula>K20&lt;&gt;0</formula>
    </cfRule>
  </conditionalFormatting>
  <conditionalFormatting sqref="L7:M7">
    <cfRule type="expression" dxfId="11" priority="10">
      <formula>L8&lt;&gt;0</formula>
    </cfRule>
  </conditionalFormatting>
  <conditionalFormatting sqref="L10:M10">
    <cfRule type="expression" dxfId="10" priority="9">
      <formula>L11&lt;&gt;0</formula>
    </cfRule>
  </conditionalFormatting>
  <conditionalFormatting sqref="L13:M13">
    <cfRule type="expression" dxfId="9" priority="8">
      <formula>L14&lt;&gt;0</formula>
    </cfRule>
  </conditionalFormatting>
  <conditionalFormatting sqref="L16:M16">
    <cfRule type="expression" dxfId="8" priority="7">
      <formula>L17&lt;&gt;0</formula>
    </cfRule>
  </conditionalFormatting>
  <conditionalFormatting sqref="L25:M25">
    <cfRule type="expression" dxfId="7" priority="6">
      <formula>L26&lt;&gt;0</formula>
    </cfRule>
  </conditionalFormatting>
  <conditionalFormatting sqref="L19:M19">
    <cfRule type="expression" dxfId="6" priority="5">
      <formula>L20&lt;&gt;0</formula>
    </cfRule>
  </conditionalFormatting>
  <conditionalFormatting sqref="E22">
    <cfRule type="expression" dxfId="5" priority="4">
      <formula>E23&lt;&gt;0</formula>
    </cfRule>
  </conditionalFormatting>
  <conditionalFormatting sqref="F22:J22">
    <cfRule type="expression" dxfId="4" priority="3">
      <formula>F23&lt;&gt;0</formula>
    </cfRule>
  </conditionalFormatting>
  <conditionalFormatting sqref="K22">
    <cfRule type="expression" dxfId="3" priority="2">
      <formula>K23&lt;&gt;0</formula>
    </cfRule>
  </conditionalFormatting>
  <conditionalFormatting sqref="L22:M22">
    <cfRule type="expression" dxfId="2" priority="1">
      <formula>L23&lt;&gt;0</formula>
    </cfRule>
  </conditionalFormatting>
  <printOptions horizontalCentered="1"/>
  <pageMargins left="0.39370078740157477" right="0.39370078740157477" top="0.7673228346456693" bottom="0.6889763779527559" header="0.47204724409448823" footer="0.39370078740157477"/>
  <pageSetup paperSize="9" scale="68" pageOrder="overThenDown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ilha7">
    <tabColor theme="4" tint="-0.249977111117893"/>
    <pageSetUpPr fitToPage="1"/>
  </sheetPr>
  <dimension ref="A1:IW29"/>
  <sheetViews>
    <sheetView showGridLines="0" workbookViewId="0">
      <selection activeCell="E8" sqref="E8"/>
    </sheetView>
  </sheetViews>
  <sheetFormatPr defaultRowHeight="12.75" x14ac:dyDescent="0.2"/>
  <cols>
    <col min="1" max="1" width="86.42578125" style="300" customWidth="1"/>
    <col min="2" max="2" width="9.42578125" style="301" customWidth="1"/>
    <col min="3" max="3" width="16.5703125" style="301" customWidth="1"/>
    <col min="4" max="257" width="9" style="13" customWidth="1"/>
    <col min="258" max="1024" width="9" customWidth="1"/>
  </cols>
  <sheetData>
    <row r="1" spans="1:3" ht="19.350000000000001" customHeight="1" x14ac:dyDescent="0.2">
      <c r="A1" s="345" t="s">
        <v>0</v>
      </c>
      <c r="B1" s="345"/>
      <c r="C1" s="345"/>
    </row>
    <row r="2" spans="1:3" ht="19.350000000000001" customHeight="1" x14ac:dyDescent="0.2">
      <c r="A2" s="346" t="s">
        <v>1</v>
      </c>
      <c r="B2" s="346"/>
      <c r="C2" s="346"/>
    </row>
    <row r="3" spans="1:3" ht="15" customHeight="1" x14ac:dyDescent="0.2">
      <c r="A3" s="347" t="s">
        <v>2</v>
      </c>
      <c r="B3" s="347"/>
      <c r="C3" s="347"/>
    </row>
    <row r="4" spans="1:3" x14ac:dyDescent="0.2">
      <c r="A4" s="348" t="str">
        <f>_xlfn.CONCAT('Planilha Referencial'!C5,'Planilha Referencial'!D5)</f>
        <v>OBRA: PROJETO URBANÍSTICO | AV. JUSCELINO KUBTISCHECK | BARREIRA DO TRIUNFO</v>
      </c>
      <c r="B4" s="348"/>
      <c r="C4" s="348"/>
    </row>
    <row r="5" spans="1:3" ht="15.75" customHeight="1" x14ac:dyDescent="0.25">
      <c r="A5" s="344" t="s">
        <v>45</v>
      </c>
      <c r="B5" s="344"/>
      <c r="C5" s="344"/>
    </row>
    <row r="6" spans="1:3" ht="15" x14ac:dyDescent="0.25">
      <c r="A6" s="295" t="s">
        <v>46</v>
      </c>
      <c r="B6" s="295" t="s">
        <v>47</v>
      </c>
      <c r="C6" s="295" t="s">
        <v>48</v>
      </c>
    </row>
    <row r="7" spans="1:3" x14ac:dyDescent="0.2">
      <c r="A7" s="296" t="s">
        <v>49</v>
      </c>
      <c r="B7" s="296" t="s">
        <v>50</v>
      </c>
      <c r="C7" s="302">
        <v>4.3799999999999999E-2</v>
      </c>
    </row>
    <row r="8" spans="1:3" x14ac:dyDescent="0.2">
      <c r="A8" s="296" t="s">
        <v>51</v>
      </c>
      <c r="B8" s="296" t="s">
        <v>52</v>
      </c>
      <c r="C8" s="303">
        <v>7.4000000000000003E-3</v>
      </c>
    </row>
    <row r="9" spans="1:3" x14ac:dyDescent="0.2">
      <c r="A9" s="296" t="s">
        <v>53</v>
      </c>
      <c r="B9" s="296" t="s">
        <v>54</v>
      </c>
      <c r="C9" s="303">
        <v>9.7000000000000003E-3</v>
      </c>
    </row>
    <row r="10" spans="1:3" x14ac:dyDescent="0.2">
      <c r="A10" s="296" t="s">
        <v>55</v>
      </c>
      <c r="B10" s="296" t="s">
        <v>56</v>
      </c>
      <c r="C10" s="303">
        <v>1.21E-2</v>
      </c>
    </row>
    <row r="11" spans="1:3" x14ac:dyDescent="0.2">
      <c r="A11" s="296" t="s">
        <v>57</v>
      </c>
      <c r="B11" s="296" t="s">
        <v>58</v>
      </c>
      <c r="C11" s="303">
        <v>0.08</v>
      </c>
    </row>
    <row r="12" spans="1:3" x14ac:dyDescent="0.2">
      <c r="A12" s="296" t="s">
        <v>59</v>
      </c>
      <c r="B12" s="296" t="s">
        <v>60</v>
      </c>
      <c r="C12" s="303">
        <v>3.6499999999999998E-2</v>
      </c>
    </row>
    <row r="13" spans="1:3" x14ac:dyDescent="0.2">
      <c r="A13" s="296" t="s">
        <v>61</v>
      </c>
      <c r="B13" s="296" t="s">
        <v>62</v>
      </c>
      <c r="C13" s="303">
        <v>0.03</v>
      </c>
    </row>
    <row r="14" spans="1:3" x14ac:dyDescent="0.2">
      <c r="A14" s="296" t="s">
        <v>63</v>
      </c>
      <c r="B14" s="296" t="s">
        <v>64</v>
      </c>
      <c r="C14" s="303">
        <v>0</v>
      </c>
    </row>
    <row r="15" spans="1:3" ht="14.25" x14ac:dyDescent="0.2">
      <c r="A15" s="296" t="s">
        <v>65</v>
      </c>
      <c r="B15" s="296" t="s">
        <v>66</v>
      </c>
      <c r="C15" s="304">
        <f>(ROUND((((1+C7+C8+C9)*(1+C10)*(1+C11)/(1-(C12+C13)))-1),4))</f>
        <v>0.2422</v>
      </c>
    </row>
    <row r="16" spans="1:3" ht="15.75" x14ac:dyDescent="0.25">
      <c r="A16" s="297" t="s">
        <v>548</v>
      </c>
      <c r="B16" s="297" t="s">
        <v>67</v>
      </c>
      <c r="C16" s="298">
        <f>(ROUND((((1+C7+C8+C9)*(1+C10)*(1+C11)/(1-(C12+C13+C14)))-1),4))</f>
        <v>0.2422</v>
      </c>
    </row>
    <row r="17" spans="1:5" ht="14.65" customHeight="1" x14ac:dyDescent="0.2">
      <c r="A17" s="349"/>
      <c r="B17" s="349"/>
      <c r="C17" s="349"/>
    </row>
    <row r="18" spans="1:5" ht="15.75" customHeight="1" x14ac:dyDescent="0.25">
      <c r="A18" s="344" t="s">
        <v>68</v>
      </c>
      <c r="B18" s="344"/>
      <c r="C18" s="344"/>
    </row>
    <row r="19" spans="1:5" s="15" customFormat="1" ht="15" x14ac:dyDescent="0.25">
      <c r="A19" s="295" t="s">
        <v>46</v>
      </c>
      <c r="B19" s="295" t="s">
        <v>47</v>
      </c>
      <c r="C19" s="299" t="s">
        <v>48</v>
      </c>
    </row>
    <row r="20" spans="1:5" x14ac:dyDescent="0.2">
      <c r="A20" s="296" t="s">
        <v>49</v>
      </c>
      <c r="B20" s="296" t="s">
        <v>50</v>
      </c>
      <c r="C20" s="303">
        <v>1.4999999999999999E-2</v>
      </c>
      <c r="E20" s="16"/>
    </row>
    <row r="21" spans="1:5" x14ac:dyDescent="0.2">
      <c r="A21" s="296" t="s">
        <v>51</v>
      </c>
      <c r="B21" s="296" t="s">
        <v>52</v>
      </c>
      <c r="C21" s="303">
        <v>3.0000000000000001E-3</v>
      </c>
      <c r="E21" s="16"/>
    </row>
    <row r="22" spans="1:5" x14ac:dyDescent="0.2">
      <c r="A22" s="296" t="s">
        <v>53</v>
      </c>
      <c r="B22" s="296" t="s">
        <v>54</v>
      </c>
      <c r="C22" s="303">
        <v>5.5999999999999999E-3</v>
      </c>
      <c r="E22" s="16"/>
    </row>
    <row r="23" spans="1:5" x14ac:dyDescent="0.2">
      <c r="A23" s="296" t="s">
        <v>55</v>
      </c>
      <c r="B23" s="296" t="s">
        <v>56</v>
      </c>
      <c r="C23" s="303">
        <v>8.5000000000000006E-3</v>
      </c>
      <c r="E23" s="16"/>
    </row>
    <row r="24" spans="1:5" x14ac:dyDescent="0.2">
      <c r="A24" s="296" t="s">
        <v>57</v>
      </c>
      <c r="B24" s="296" t="s">
        <v>58</v>
      </c>
      <c r="C24" s="303">
        <v>3.9199999999999999E-2</v>
      </c>
      <c r="E24" s="16"/>
    </row>
    <row r="25" spans="1:5" x14ac:dyDescent="0.2">
      <c r="A25" s="296" t="s">
        <v>59</v>
      </c>
      <c r="B25" s="296" t="s">
        <v>60</v>
      </c>
      <c r="C25" s="303">
        <v>3.6499999999999998E-2</v>
      </c>
      <c r="E25" s="16"/>
    </row>
    <row r="26" spans="1:5" x14ac:dyDescent="0.2">
      <c r="A26" s="296" t="s">
        <v>61</v>
      </c>
      <c r="B26" s="296" t="s">
        <v>62</v>
      </c>
      <c r="C26" s="303">
        <v>0</v>
      </c>
    </row>
    <row r="27" spans="1:5" x14ac:dyDescent="0.2">
      <c r="A27" s="296" t="s">
        <v>63</v>
      </c>
      <c r="B27" s="296" t="s">
        <v>64</v>
      </c>
      <c r="C27" s="303">
        <v>4.4999999999999998E-2</v>
      </c>
    </row>
    <row r="28" spans="1:5" ht="14.25" x14ac:dyDescent="0.2">
      <c r="A28" s="296" t="s">
        <v>65</v>
      </c>
      <c r="B28" s="296" t="s">
        <v>66</v>
      </c>
      <c r="C28" s="304">
        <f>(ROUND((((1+C20+C21+C22)*(1+C23)*(1+C24)/(1-(C25+C26)))-1),4))</f>
        <v>0.1134</v>
      </c>
    </row>
    <row r="29" spans="1:5" s="15" customFormat="1" ht="15.75" x14ac:dyDescent="0.25">
      <c r="A29" s="297" t="s">
        <v>69</v>
      </c>
      <c r="B29" s="297" t="s">
        <v>70</v>
      </c>
      <c r="C29" s="298">
        <f>(ROUND((((1+C20+C21+C22)*(1+C23)*(1+C24)/(1-(C25+C26+C27)))-1),4))</f>
        <v>0.16800000000000001</v>
      </c>
    </row>
  </sheetData>
  <sheetProtection algorithmName="SHA-512" hashValue="fEoElD6zyPAbZV2LPwFVrdqzOyD4ax/H/UHSGT7yeHHglUHEwwkwFp58j0qiWtgNjoLC7HF2Ku7neEHE90l71A==" saltValue="Jfc0BW7sVkyXBNdIGgW3Cg==" spinCount="100000" sheet="1" objects="1" scenarios="1"/>
  <mergeCells count="7">
    <mergeCell ref="A18:C18"/>
    <mergeCell ref="A1:C1"/>
    <mergeCell ref="A2:C2"/>
    <mergeCell ref="A3:C3"/>
    <mergeCell ref="A4:C4"/>
    <mergeCell ref="A5:C5"/>
    <mergeCell ref="A17:C17"/>
  </mergeCells>
  <conditionalFormatting sqref="C15">
    <cfRule type="expression" dxfId="1" priority="26" stopIfTrue="1">
      <formula>NA()</formula>
    </cfRule>
  </conditionalFormatting>
  <conditionalFormatting sqref="C28">
    <cfRule type="expression" dxfId="0" priority="27" stopIfTrue="1">
      <formula>NA()</formula>
    </cfRule>
  </conditionalFormatting>
  <printOptions horizontalCentered="1"/>
  <pageMargins left="0.47204724409448823" right="0.47204724409448823" top="0.7673228346456693" bottom="0.6889763779527559" header="0.47204724409448823" footer="0.39370078740157477"/>
  <pageSetup paperSize="9" scale="86" pageOrder="overThenDown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272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12</vt:i4>
      </vt:variant>
    </vt:vector>
  </HeadingPairs>
  <TitlesOfParts>
    <vt:vector size="16" baseType="lpstr">
      <vt:lpstr>Planilha Referencial</vt:lpstr>
      <vt:lpstr>Cotação</vt:lpstr>
      <vt:lpstr>Cronograma Referencial</vt:lpstr>
      <vt:lpstr>LDI Referencial</vt:lpstr>
      <vt:lpstr>'Cronograma Referencial'!_xlnm_Print_Area</vt:lpstr>
      <vt:lpstr>'LDI Referencial'!_xlnm_Print_Area</vt:lpstr>
      <vt:lpstr>'Cronograma Referencial'!_xlnm_Print_Titles</vt:lpstr>
      <vt:lpstr>Cotação!Area_de_impressao</vt:lpstr>
      <vt:lpstr>'Cronograma Referencial'!Area_de_impressao</vt:lpstr>
      <vt:lpstr>'Planilha Referencial'!Area_de_impressao</vt:lpstr>
      <vt:lpstr>Cotação!Excel_BuiltIn_Print_Area</vt:lpstr>
      <vt:lpstr>'Cronograma Referencial'!Excel_BuiltIn_Print_Area</vt:lpstr>
      <vt:lpstr>'Planilha Referencial'!Excel_BuiltIn_Print_Area</vt:lpstr>
      <vt:lpstr>'Planilha Referencial'!Excel_BuiltIn_Print_Titles</vt:lpstr>
      <vt:lpstr>Cotação!Titulos_de_impressao</vt:lpstr>
      <vt:lpstr>'Planilha Referencial'!Titulos_de_impressao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</dc:creator>
  <cp:lastModifiedBy>leonardo</cp:lastModifiedBy>
  <cp:revision>34</cp:revision>
  <cp:lastPrinted>2025-03-20T14:09:40Z</cp:lastPrinted>
  <dcterms:created xsi:type="dcterms:W3CDTF">2024-06-10T14:12:09Z</dcterms:created>
  <dcterms:modified xsi:type="dcterms:W3CDTF">2025-03-21T17:10:27Z</dcterms:modified>
</cp:coreProperties>
</file>