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Nova pasta\1 - AND\Contenções\SC 4.1 E 4.2\_Licitação\"/>
    </mc:Choice>
  </mc:AlternateContent>
  <bookViews>
    <workbookView xWindow="0" yWindow="0" windowWidth="28800" windowHeight="12030" tabRatio="466"/>
  </bookViews>
  <sheets>
    <sheet name="PLANILHA" sheetId="1" r:id="rId1"/>
    <sheet name="CRONOGRAMA" sheetId="4" r:id="rId2"/>
    <sheet name="BDI ONERADO" sheetId="2" r:id="rId3"/>
    <sheet name="BDI DIFERENCIADO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s">#REF!</definedName>
    <definedName name="\t">#REF!</definedName>
    <definedName name="__6Excel_BuiltIn_Print_Area_3_1_1_1_1_1">#REF!</definedName>
    <definedName name="_10Excel_BuiltIn_Print_Area_5_1">#REF!</definedName>
    <definedName name="_10Excel_BuiltIn_Print_Area_7_1">#REF!</definedName>
    <definedName name="_11Excel_BuiltIn_Print_Area_8_1">([1]EMERGÊNCIA!$A$1:$N$213,[1]EMERGÊNCIA!$A$214:$N$290)</definedName>
    <definedName name="_12Excel_BuiltIn_Print_Area_6_1">#REF!</definedName>
    <definedName name="_12Excel_BuiltIn_Print_Area_9_1">#REF!</definedName>
    <definedName name="_13Excel_BuiltIn_Print_Titles_3_1">#REF!</definedName>
    <definedName name="_14Excel_BuiltIn_Print_Area_7_1">#REF!</definedName>
    <definedName name="_14Excel_BuiltIn_Print_Titles_4_1">#REF!</definedName>
    <definedName name="_15Excel_BuiltIn_Print_Area_8_1">([1]EMERGÊNCIA!$A$1:$N$213,[1]EMERGÊNCIA!$A$214:$N$290)</definedName>
    <definedName name="_15Excel_BuiltIn_Print_Titles_5_1">#REF!</definedName>
    <definedName name="_16Excel_BuiltIn_Print_Titles_6_1">#REF!</definedName>
    <definedName name="_17Excel_BuiltIn_Print_Area_9_1">#REF!</definedName>
    <definedName name="_17Excel_BuiltIn_Print_Titles_7_1">#REF!</definedName>
    <definedName name="_18Excel_BuiltIn_Print_Titles_9_1">#REF!</definedName>
    <definedName name="_1Excel_BuiltIn__FilterDatabase_12_1">#REF!</definedName>
    <definedName name="_1Excel_BuiltIn_Print_Area_2_1">#REF!</definedName>
    <definedName name="_28Excel_BuiltIn_Print_Titles_3_1">#REF!</definedName>
    <definedName name="_2Excel_BuiltIn__FilterDatabase_12_1">#REF!</definedName>
    <definedName name="_2Excel_BuiltIn_Print_Area_1_1_1_1_1_1_1">#REF!</definedName>
    <definedName name="_2Excel_BuiltIn_Print_Area_3_1_1">#REF!</definedName>
    <definedName name="_39Excel_BuiltIn_Print_Titles_4_1">#REF!</definedName>
    <definedName name="_3Excel_BuiltIn_Print_Area_2_1">#REF!</definedName>
    <definedName name="_3Excel_BuiltIn_Print_Area_3_1_1_1_1_1">#REF!</definedName>
    <definedName name="_4Excel_BuiltIn_Print_Area_3_1">#REF!</definedName>
    <definedName name="_4Excel_BuiltIn_Print_Area_3_1_1_1_1_1">#REF!</definedName>
    <definedName name="_50Excel_BuiltIn_Print_Titles_5_1">#REF!</definedName>
    <definedName name="_5Excel_BuiltIn_Print_Area_3_1">#REF!</definedName>
    <definedName name="_61Excel_BuiltIn_Print_Titles_6_1">#REF!</definedName>
    <definedName name="_6Excel_BuiltIn_Print_Area_3_1_1_1_1_1">#REF!</definedName>
    <definedName name="_72Excel_BuiltIn_Print_Titles_7_1">#REF!</definedName>
    <definedName name="_7Excel_BuiltIn_Print_Area_4_1">#REF!</definedName>
    <definedName name="_83Excel_BuiltIn_Print_Titles_9_1">#REF!</definedName>
    <definedName name="_8Excel_BuiltIn_Print_Area_4_1">#REF!</definedName>
    <definedName name="_8Excel_BuiltIn_Print_Area_5_1">#REF!</definedName>
    <definedName name="_9Excel_BuiltIn_Print_Area_6_1">#REF!</definedName>
    <definedName name="_aaa1">#REF!</definedName>
    <definedName name="_aaa2">#REF!</definedName>
    <definedName name="_Fill" localSheetId="3" hidden="1">#REF!</definedName>
    <definedName name="_Fill" localSheetId="2" hidden="1">#REF!</definedName>
    <definedName name="_Fill" hidden="1">#REF!</definedName>
    <definedName name="_xlnm._FilterDatabase" localSheetId="0" hidden="1">PLANILHA!$A$10:$M$407</definedName>
    <definedName name="_For01">#REF!</definedName>
    <definedName name="_int01">#REF!</definedName>
    <definedName name="_int02">#REF!</definedName>
    <definedName name="_int03">#REF!</definedName>
    <definedName name="_int04">#REF!</definedName>
    <definedName name="_int05">#REF!</definedName>
    <definedName name="_lim01">#REF!</definedName>
    <definedName name="_Order1">255</definedName>
    <definedName name="_POS21">#REF!</definedName>
    <definedName name="_Regression_Int">1</definedName>
    <definedName name="_s">#REF!</definedName>
    <definedName name="_z">#REF!</definedName>
    <definedName name="AA">#REF!</definedName>
    <definedName name="AAA">#REF!</definedName>
    <definedName name="aaaa">#REF!</definedName>
    <definedName name="ancora2">#REF!</definedName>
    <definedName name="_xlnm.Extract">[2]Anexos!#REF!</definedName>
    <definedName name="_xlnm.Print_Area" localSheetId="3">'BDI DIFERENCIADO'!$A$1:$B$33</definedName>
    <definedName name="_xlnm.Print_Area" localSheetId="2">'BDI ONERADO'!$A$1:$B$33</definedName>
    <definedName name="_xlnm.Print_Area" localSheetId="1">CRONOGRAMA!$A$1:$Q$62</definedName>
    <definedName name="_xlnm.Print_Area" localSheetId="0">PLANILHA!$A$1:$I$407</definedName>
    <definedName name="_xlnm.Print_Area">#REF!</definedName>
    <definedName name="Área_de_impressão1">#REF!</definedName>
    <definedName name="Área_de_impressão2">#REF!</definedName>
    <definedName name="ASD">#REF!</definedName>
    <definedName name="asSDas">#REF!</definedName>
    <definedName name="ATUAL">#REF!</definedName>
    <definedName name="_xlnm.Database">#REF!</definedName>
    <definedName name="BDI">#REF!</definedName>
    <definedName name="BDI.Opcao">[3]DADOS!$F$18</definedName>
    <definedName name="bitmin">#REF!</definedName>
    <definedName name="BLO">#REF!</definedName>
    <definedName name="BLOCO_B">'[4]CAPA -1'!#REF!</definedName>
    <definedName name="BLOCO_BB">#REF!</definedName>
    <definedName name="BLOCO_BBB">#REF!</definedName>
    <definedName name="BLOCO_C">#REF!</definedName>
    <definedName name="BLOCO_CC">#REF!</definedName>
    <definedName name="BLOCO_CCC">#REF!</definedName>
    <definedName name="BLOCO_CCCC">#REF!</definedName>
    <definedName name="BuiltIn_AutoFilter___7">#REF!</definedName>
    <definedName name="BuiltIn_AutoFilter___7_1">#REF!</definedName>
    <definedName name="BuiltIn_AutoFilter___7_10">#REF!</definedName>
    <definedName name="BuiltIn_AutoFilter___7_11">#REF!</definedName>
    <definedName name="BuiltIn_AutoFilter___7_12">#REF!</definedName>
    <definedName name="BuiltIn_AutoFilter___7_2">#REF!</definedName>
    <definedName name="BuiltIn_AutoFilter___7_3">#REF!</definedName>
    <definedName name="BuiltIn_AutoFilter___7_4">#REF!</definedName>
    <definedName name="BuiltIn_AutoFilter___7_5">#REF!</definedName>
    <definedName name="BuiltIn_AutoFilter___7_6">#REF!</definedName>
    <definedName name="BuiltIn_AutoFilter___7_7">#REF!</definedName>
    <definedName name="BuiltIn_AutoFilter___7_8">#REF!</definedName>
    <definedName name="BuiltIn_AutoFilter___7_9">#REF!</definedName>
    <definedName name="BuiltIn_AutoFilter___8">#REF!</definedName>
    <definedName name="BuiltIn_AutoFilter___8_1">#REF!</definedName>
    <definedName name="BuiltIn_AutoFilter___8_10">#REF!</definedName>
    <definedName name="BuiltIn_AutoFilter___8_11">#REF!</definedName>
    <definedName name="BuiltIn_AutoFilter___8_12">#REF!</definedName>
    <definedName name="BuiltIn_AutoFilter___8_13">#REF!</definedName>
    <definedName name="BuiltIn_AutoFilter___8_14">#REF!</definedName>
    <definedName name="BuiltIn_AutoFilter___8_15">#REF!</definedName>
    <definedName name="BuiltIn_AutoFilter___8_16">#REF!</definedName>
    <definedName name="BuiltIn_AutoFilter___8_17">#REF!</definedName>
    <definedName name="BuiltIn_AutoFilter___8_18">#REF!</definedName>
    <definedName name="BuiltIn_AutoFilter___8_19">#REF!</definedName>
    <definedName name="BuiltIn_AutoFilter___8_2">#REF!</definedName>
    <definedName name="BuiltIn_AutoFilter___8_20">#REF!</definedName>
    <definedName name="BuiltIn_AutoFilter___8_21">#REF!</definedName>
    <definedName name="BuiltIn_AutoFilter___8_22">#REF!</definedName>
    <definedName name="BuiltIn_AutoFilter___8_23">#REF!</definedName>
    <definedName name="BuiltIn_AutoFilter___8_24">#REF!</definedName>
    <definedName name="BuiltIn_AutoFilter___8_25">#REF!</definedName>
    <definedName name="BuiltIn_AutoFilter___8_26">#REF!</definedName>
    <definedName name="BuiltIn_AutoFilter___8_27">#REF!</definedName>
    <definedName name="BuiltIn_AutoFilter___8_28">#REF!</definedName>
    <definedName name="BuiltIn_AutoFilter___8_29">#REF!</definedName>
    <definedName name="BuiltIn_AutoFilter___8_3">#REF!</definedName>
    <definedName name="BuiltIn_AutoFilter___8_30">#REF!</definedName>
    <definedName name="BuiltIn_AutoFilter___8_31">#REF!</definedName>
    <definedName name="BuiltIn_AutoFilter___8_32">#REF!</definedName>
    <definedName name="BuiltIn_AutoFilter___8_4">#REF!</definedName>
    <definedName name="BuiltIn_AutoFilter___8_5">#REF!</definedName>
    <definedName name="BuiltIn_AutoFilter___8_6">#REF!</definedName>
    <definedName name="BuiltIn_AutoFilter___8_7">#REF!</definedName>
    <definedName name="BuiltIn_AutoFilter___8_8">#REF!</definedName>
    <definedName name="BuiltIn_AutoFilter___8_9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___0">#REF!</definedName>
    <definedName name="BuiltIn_Print_Area___0___0___10">#REF!</definedName>
    <definedName name="BuiltIn_Print_Area___0___1">#REF!</definedName>
    <definedName name="BuiltIn_Print_Area___0___1___0">#REF!</definedName>
    <definedName name="BuiltIn_Print_Area___0___1___0___0">#REF!</definedName>
    <definedName name="BuiltIn_Print_Area___0___1___0___0___0">#REF!</definedName>
    <definedName name="BuiltIn_Print_Area___0___1___0___0___0___0">#REF!</definedName>
    <definedName name="BuiltIn_Print_Area___0___1___0___0___0___0___0">#REF!</definedName>
    <definedName name="BuiltIn_Print_Area___0___1___0___0___0___0___0___0">#REF!</definedName>
    <definedName name="BuiltIn_Print_Area___0___1___0___0___0___0___0___0___0">#REF!</definedName>
    <definedName name="BuiltIn_Print_Area___0___1___0___0___0___0___0___0___0___0">#REF!</definedName>
    <definedName name="BuiltIn_Print_Area___0___1___0___0___0___0___0___0___0___0_1">#REF!</definedName>
    <definedName name="BuiltIn_Print_Area___0___1___0___0___0___0___0___0___0___0_1_1">#REF!</definedName>
    <definedName name="BuiltIn_Print_Area___0___1___0___0___0___0___0___0___0_1">#REF!</definedName>
    <definedName name="BuiltIn_Print_Area___0___1___0___0___0___0___0___0___0_1_1">#REF!</definedName>
    <definedName name="BuiltIn_Print_Area___0___1___0___0___0___0___0___0_1">#REF!</definedName>
    <definedName name="BuiltIn_Print_Area___0___1___0___0___0___0___0___0_1_1">#REF!</definedName>
    <definedName name="BuiltIn_Print_Area___0___1___0___0___0___0___0_1">#REF!</definedName>
    <definedName name="BuiltIn_Print_Area___0___1___0___0___0___0___0_1_1">#REF!</definedName>
    <definedName name="BuiltIn_Print_Area___0___1___0___0___0___0_1">#REF!</definedName>
    <definedName name="BuiltIn_Print_Area___0___1___0___0___0___0_1_1">#REF!</definedName>
    <definedName name="BuiltIn_Print_Area___0___1___0___0___0_1">#REF!</definedName>
    <definedName name="BuiltIn_Print_Area___0___1___0___0___0_1_1">#REF!</definedName>
    <definedName name="BuiltIn_Print_Area___0___1___0___0_1">#REF!</definedName>
    <definedName name="BuiltIn_Print_Area___0___1___0___0_1_1">#REF!</definedName>
    <definedName name="BuiltIn_Print_Area___0___1___0_1">#REF!</definedName>
    <definedName name="BuiltIn_Print_Area___0___1___0_1_1">#REF!</definedName>
    <definedName name="BuiltIn_Print_Area___0___1_1">#REF!</definedName>
    <definedName name="BuiltIn_Print_Area___0___1_1_1">#REF!</definedName>
    <definedName name="BuiltIn_Print_Area___0___16">#REF!</definedName>
    <definedName name="BuiltIn_Print_Area___0___16___0">#REF!</definedName>
    <definedName name="BuiltIn_Print_Area___0___16___0___0">#REF!</definedName>
    <definedName name="BuiltIn_Print_Area___0___16___0___0___0">#REF!</definedName>
    <definedName name="BuiltIn_Print_Area___0___16___0___0___0___0">#REF!</definedName>
    <definedName name="BuiltIn_Print_Area___0___16___0___0___0___0___0">#REF!</definedName>
    <definedName name="BuiltIn_Print_Area___0___16___0___0___0___0___0___0">#REF!</definedName>
    <definedName name="BuiltIn_Print_Area___0___16___0___0___0___0___0___0___0">#REF!</definedName>
    <definedName name="BuiltIn_Print_Area___0___4">#REF!</definedName>
    <definedName name="BuiltIn_Print_Area___0___5">#REF!</definedName>
    <definedName name="BuiltIn_Print_Area___0___5___0">#REF!</definedName>
    <definedName name="BuiltIn_Print_Area___0___6">#REF!</definedName>
    <definedName name="BuiltIn_Print_Area___0___6___0">#REF!</definedName>
    <definedName name="BuiltIn_Print_Area___0___7">#REF!</definedName>
    <definedName name="BuiltIn_Print_Area___0___7___0">#REF!</definedName>
    <definedName name="BuiltIn_Print_Area___0___8">#REF!</definedName>
    <definedName name="BuiltIn_Print_Area___0_1">#REF!</definedName>
    <definedName name="BuiltIn_Print_Area___0_1_1">#REF!</definedName>
    <definedName name="BuiltIn_Print_Area_1">#REF!</definedName>
    <definedName name="BuiltIn_Print_Area_1_1">#REF!</definedName>
    <definedName name="BuiltIn_Print_Titles">#REF!</definedName>
    <definedName name="BuiltIn_Print_Titles___0">#REF!</definedName>
    <definedName name="BuiltIn_Print_Titles___0___0">#REF!</definedName>
    <definedName name="BuiltIn_Print_Titles___0___0___0">#REF!</definedName>
    <definedName name="BuiltIn_Print_Titles___0___0___0___0">#REF!</definedName>
    <definedName name="BuiltIn_Print_Titles___0___0___0___0___0">#REF!</definedName>
    <definedName name="BuiltIn_Print_Titles___0___0___0___0___0___0">#REF!</definedName>
    <definedName name="BuiltIn_Print_Titles___0___0___0___0___0___0___0">#REF!</definedName>
    <definedName name="BuiltIn_Print_Titles___0___0___0___0___0___0___0___0___0">#REF!</definedName>
    <definedName name="BuiltIn_Print_Titles___0___0___10">#REF!</definedName>
    <definedName name="BuiltIn_Print_Titles___0___1">#REF!</definedName>
    <definedName name="BuiltIn_Print_Titles___0___16">#REF!</definedName>
    <definedName name="BuiltIn_Print_Titles___0___16___0">#REF!</definedName>
    <definedName name="BuiltIn_Print_Titles___0___16___0___0">#REF!</definedName>
    <definedName name="BuiltIn_Print_Titles___0___16___0___0___0">#REF!</definedName>
    <definedName name="BuiltIn_Print_Titles___0___16___0___0___0___0">#REF!</definedName>
    <definedName name="BuiltIn_Print_Titles___0___16___0___0___0___0___0">#REF!</definedName>
    <definedName name="BuiltIn_Print_Titles___0___5">#REF!</definedName>
    <definedName name="BuiltIn_Print_Titles___0___6">#REF!</definedName>
    <definedName name="BuiltIn_Print_Titles___0___7">#REF!</definedName>
    <definedName name="BuiltIn_Print_Titles___0___8">#REF!</definedName>
    <definedName name="BuiltIn_Print_Titles___0_1">#REF!</definedName>
    <definedName name="BuiltIn_Print_Titles___0_1_1">#REF!</definedName>
    <definedName name="BuiltIn_Print_Titles___4___4">#REF!</definedName>
    <definedName name="BuiltIn_Print_Titles___5___5">#REF!</definedName>
    <definedName name="BuiltIn_Print_Titles___5___5___0">#REF!</definedName>
    <definedName name="BuiltIn_Print_Titles___6___6">#REF!</definedName>
    <definedName name="BuiltIn_Print_Titles___6___6___0">#REF!</definedName>
    <definedName name="BuiltIn_Print_Titles___7___7">#REF!</definedName>
    <definedName name="BuiltIn_Print_Titles_1">#REF!</definedName>
    <definedName name="BuiltIn_Print_Titles_1_1">#REF!</definedName>
    <definedName name="Capa" localSheetId="3" hidden="1">{#N/A,#N/A,FALSE,"ET-CAPA";#N/A,#N/A,FALSE,"ET-PAG1";#N/A,#N/A,FALSE,"ET-PAG2";#N/A,#N/A,FALSE,"ET-PAG3";#N/A,#N/A,FALSE,"ET-PAG4";#N/A,#N/A,FALSE,"ET-PAG5"}</definedName>
    <definedName name="Capa" localSheetId="1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Capa_1" hidden="1">{#N/A,#N/A,FALSE,"ET-CAPA";#N/A,#N/A,FALSE,"ET-PAG1";#N/A,#N/A,FALSE,"ET-PAG2";#N/A,#N/A,FALSE,"ET-PAG3";#N/A,#N/A,FALSE,"ET-PAG4";#N/A,#N/A,FALSE,"ET-PAG5"}</definedName>
    <definedName name="Capa_1_1" hidden="1">{#N/A,#N/A,FALSE,"ET-CAPA";#N/A,#N/A,FALSE,"ET-PAG1";#N/A,#N/A,FALSE,"ET-PAG2";#N/A,#N/A,FALSE,"ET-PAG3";#N/A,#N/A,FALSE,"ET-PAG4";#N/A,#N/A,FALSE,"ET-PAG5"}</definedName>
    <definedName name="Capa_1_2" hidden="1">{#N/A,#N/A,FALSE,"ET-CAPA";#N/A,#N/A,FALSE,"ET-PAG1";#N/A,#N/A,FALSE,"ET-PAG2";#N/A,#N/A,FALSE,"ET-PAG3";#N/A,#N/A,FALSE,"ET-PAG4";#N/A,#N/A,FALSE,"ET-PAG5"}</definedName>
    <definedName name="Capa_2" hidden="1">{#N/A,#N/A,FALSE,"ET-CAPA";#N/A,#N/A,FALSE,"ET-PAG1";#N/A,#N/A,FALSE,"ET-PAG2";#N/A,#N/A,FALSE,"ET-PAG3";#N/A,#N/A,FALSE,"ET-PAG4";#N/A,#N/A,FALSE,"ET-PAG5"}</definedName>
    <definedName name="Capa_3" hidden="1">{#N/A,#N/A,FALSE,"ET-CAPA";#N/A,#N/A,FALSE,"ET-PAG1";#N/A,#N/A,FALSE,"ET-PAG2";#N/A,#N/A,FALSE,"ET-PAG3";#N/A,#N/A,FALSE,"ET-PAG4";#N/A,#N/A,FALSE,"ET-PAG5"}</definedName>
    <definedName name="capa1">#REF!</definedName>
    <definedName name="Carimbo">#REF!</definedName>
    <definedName name="CODIGO">#REF!</definedName>
    <definedName name="COMEÇO">'[4]CAPA -1'!#REF!</definedName>
    <definedName name="DAF">#REF!</definedName>
    <definedName name="daniel">#REF!</definedName>
    <definedName name="DD">#REF!</definedName>
    <definedName name="DDD">#REF!</definedName>
    <definedName name="DESONERACAO" localSheetId="3">IF(OR(Import.Desoneracao="DESONERADO",Import.Desoneracao="SIM"),"SIM","NÃO")</definedName>
    <definedName name="DESONERACAO">IF(OR(Import.Desoneracao="DESONERADO",Import.Desoneracao="SIM"),"SIM","NÃO")</definedName>
    <definedName name="DF">#REF!</definedName>
    <definedName name="DFADFA">#REF!</definedName>
    <definedName name="DFAFAF">#REF!</definedName>
    <definedName name="Excel_BuiltIn__FilterDatabase_1">#REF!</definedName>
    <definedName name="Excel_BuiltIn__FilterDatabase_10">#REF!</definedName>
    <definedName name="Excel_BuiltIn__FilterDatabase_10_1">#REF!</definedName>
    <definedName name="Excel_BuiltIn__FilterDatabase_11">#REF!</definedName>
    <definedName name="Excel_BuiltIn__FilterDatabase_12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_FilterDatabase_16">#REF!</definedName>
    <definedName name="Excel_BuiltIn__FilterDatabase_17">#REF!</definedName>
    <definedName name="Excel_BuiltIn__FilterDatabase_18">#REF!</definedName>
    <definedName name="Excel_BuiltIn__FilterDatabase_2">#REF!</definedName>
    <definedName name="Excel_BuiltIn__FilterDatabase_3">#REF!</definedName>
    <definedName name="Excel_BuiltIn__FilterDatabase_3_1">#REF!</definedName>
    <definedName name="Excel_BuiltIn__FilterDatabase_3_1_1">#REF!</definedName>
    <definedName name="Excel_BuiltIn__FilterDatabase_3_4">#REF!</definedName>
    <definedName name="Excel_BuiltIn__FilterDatabase_3_5">#REF!</definedName>
    <definedName name="Excel_BuiltIn__FilterDatabase_3_6">#REF!</definedName>
    <definedName name="Excel_BuiltIn__FilterDatabase_3_7">#REF!</definedName>
    <definedName name="Excel_BuiltIn__FilterDatabase_3_8">#REF!</definedName>
    <definedName name="Excel_BuiltIn__FilterDatabase_3_9">#REF!</definedName>
    <definedName name="Excel_BuiltIn__FilterDatabase_4">#REF!</definedName>
    <definedName name="Excel_BuiltIn__FilterDatabase_4_1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6">#REF!</definedName>
    <definedName name="Excel_BuiltIn__FilterDatabase_6_1">#REF!</definedName>
    <definedName name="Excel_BuiltIn__FilterDatabase_7">#REF!</definedName>
    <definedName name="Excel_BuiltIn__FilterDatabase_7_1">#REF!</definedName>
    <definedName name="Excel_BuiltIn__FilterDatabase_8">#REF!</definedName>
    <definedName name="Excel_BuiltIn__FilterDatabase_8_1">#REF!</definedName>
    <definedName name="Excel_BuiltIn__FilterDatabase_9">#REF!</definedName>
    <definedName name="Excel_BuiltIn__FilterDatabase_9_1">#REF!</definedName>
    <definedName name="Excel_BuiltIn_Print_Area_1" localSheetId="3">#REF!</definedName>
    <definedName name="Excel_BuiltIn_Print_Area_1" localSheetId="2">#REF!</definedName>
    <definedName name="Excel_BuiltIn_Print_Area_1" localSheetId="1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 localSheetId="3">#REF!</definedName>
    <definedName name="Excel_BuiltIn_Print_Area_2" localSheetId="2">#REF!</definedName>
    <definedName name="Excel_BuiltIn_Print_Area_2" localSheetId="1">#REF!</definedName>
    <definedName name="Excel_BuiltIn_Print_Area_2">#REF!</definedName>
    <definedName name="Excel_BuiltIn_Print_Area_2_1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6">#REF!</definedName>
    <definedName name="Excel_BuiltIn_Print_Area_5_7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([1]EMERGÊNCIA!$A$1:$N$213,[1]EMERGÊNCIA!$A$214:$N$290)</definedName>
    <definedName name="Excel_BuiltIn_Print_Area_8_1_1_1">([1]EMERGÊNCIA!$A$1:$N$213,[1]EMERGÊNCIA!$A$214:$N$290)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_1">#REF!</definedName>
    <definedName name="Excel_BuiltIn_Print_Titles_1_1_1">#REF!</definedName>
    <definedName name="Excel_BuiltIn_Print_Titles_11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2">#REF!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3_1_1_1">#REF!</definedName>
    <definedName name="Excel_BuiltIn_Print_Titles_3_4">#REF!</definedName>
    <definedName name="Excel_BuiltIn_Print_Titles_3_5">#REF!</definedName>
    <definedName name="Excel_BuiltIn_Print_Titles_3_6">#REF!</definedName>
    <definedName name="Excel_BuiltIn_Print_Titles_3_7">#REF!</definedName>
    <definedName name="Excel_BuiltIn_Print_Titles_3_8">#REF!</definedName>
    <definedName name="Excel_BuiltIn_Print_Titles_3_9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5_1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9">#REF!</definedName>
    <definedName name="Excel_BuiltIn_Print_Titles_9_1">#REF!</definedName>
    <definedName name="FAF">#REF!</definedName>
    <definedName name="FAMILIAS">#REF!</definedName>
    <definedName name="FDDFASD">#REF!</definedName>
    <definedName name="folha">#REF!</definedName>
    <definedName name="folhas">#REF!</definedName>
    <definedName name="form01a">#REF!</definedName>
    <definedName name="form01b">#REF!</definedName>
    <definedName name="FT">"Imagem1"</definedName>
    <definedName name="gasdfsdfase">#REF!</definedName>
    <definedName name="gfhfgh">#REF!</definedName>
    <definedName name="gfhfgh___6">#REF!</definedName>
    <definedName name="gfhfgh___6_1">#REF!</definedName>
    <definedName name="gfhfgh___6_1_1">#REF!</definedName>
    <definedName name="gfhfgh_1">#REF!</definedName>
    <definedName name="gfhfgh_1_1">#REF!</definedName>
    <definedName name="GGGG">#REF!</definedName>
    <definedName name="hjjhj">#REF!</definedName>
    <definedName name="hjjhj_1">#REF!</definedName>
    <definedName name="hjjhj_1_1">#REF!</definedName>
    <definedName name="IMAGEM">INDEX([5]Imagens!$B$1:$B$7,MATCH([5]Resumo!$B$3,[5]Imagens!$A$1:$A$7,0))</definedName>
    <definedName name="Import.Desoneracao">OFFSET([3]DADOS!$G$18,0,-1)</definedName>
    <definedName name="INSU.ORSE_COD" localSheetId="3">#REF!</definedName>
    <definedName name="INSU.ORSE_COD" localSheetId="2">#REF!</definedName>
    <definedName name="INSU.ORSE_COD">#REF!</definedName>
    <definedName name="INSU.ORSE_DESC" localSheetId="3">#REF!</definedName>
    <definedName name="INSU.ORSE_DESC" localSheetId="2">#REF!</definedName>
    <definedName name="INSU.ORSE_DESC">#REF!</definedName>
    <definedName name="INSU.ORSE_UND" localSheetId="3">#REF!</definedName>
    <definedName name="INSU.ORSE_UND" localSheetId="2">#REF!</definedName>
    <definedName name="INSU.ORSE_UND">#REF!</definedName>
    <definedName name="INSU.ORSE_VLR" localSheetId="3">#REF!</definedName>
    <definedName name="INSU.ORSE_VLR" localSheetId="2">#REF!</definedName>
    <definedName name="INSU.ORSE_VLR">#REF!</definedName>
    <definedName name="INSU.SEINFRA_COD" localSheetId="3">#REF!</definedName>
    <definedName name="INSU.SEINFRA_COD" localSheetId="2">#REF!</definedName>
    <definedName name="INSU.SEINFRA_COD">#REF!</definedName>
    <definedName name="INSU.SEINFRA_DESC" localSheetId="3">#REF!</definedName>
    <definedName name="INSU.SEINFRA_DESC" localSheetId="2">#REF!</definedName>
    <definedName name="INSU.SEINFRA_DESC">#REF!</definedName>
    <definedName name="INSU.SEINFRA_UND" localSheetId="3">#REF!</definedName>
    <definedName name="INSU.SEINFRA_UND" localSheetId="2">#REF!</definedName>
    <definedName name="INSU.SEINFRA_UND">#REF!</definedName>
    <definedName name="INSU.SEINFRA_VLR" localSheetId="3">#REF!</definedName>
    <definedName name="INSU.SEINFRA_VLR" localSheetId="2">#REF!</definedName>
    <definedName name="INSU.SEINFRA_VLR">#REF!</definedName>
    <definedName name="INSU.SICRO_COD" localSheetId="3">#REF!</definedName>
    <definedName name="INSU.SICRO_COD" localSheetId="2">#REF!</definedName>
    <definedName name="INSU.SICRO_COD">#REF!</definedName>
    <definedName name="INSU.SICRO_DESC" localSheetId="3">#REF!</definedName>
    <definedName name="INSU.SICRO_DESC" localSheetId="2">#REF!</definedName>
    <definedName name="INSU.SICRO_DESC">#REF!</definedName>
    <definedName name="INSU.SICRO_UND" localSheetId="3">#REF!</definedName>
    <definedName name="INSU.SICRO_UND" localSheetId="2">#REF!</definedName>
    <definedName name="INSU.SICRO_UND">#REF!</definedName>
    <definedName name="INSU.SICRO_VLR" localSheetId="3">#REF!</definedName>
    <definedName name="INSU.SICRO_VLR" localSheetId="2">#REF!</definedName>
    <definedName name="INSU.SICRO_VLR">#REF!</definedName>
    <definedName name="INSU.SINAPI_COD" localSheetId="3">#REF!</definedName>
    <definedName name="INSU.SINAPI_COD" localSheetId="2">#REF!</definedName>
    <definedName name="INSU.SINAPI_COD">#REF!</definedName>
    <definedName name="INSU.SINAPI_DESC" localSheetId="3">#REF!</definedName>
    <definedName name="INSU.SINAPI_DESC" localSheetId="2">#REF!</definedName>
    <definedName name="INSU.SINAPI_DESC">#REF!</definedName>
    <definedName name="INSU.SINAPI_UND" localSheetId="3">#REF!</definedName>
    <definedName name="INSU.SINAPI_UND" localSheetId="2">#REF!</definedName>
    <definedName name="INSU.SINAPI_UND">#REF!</definedName>
    <definedName name="INSU.SINAPI_VLR" localSheetId="3">#REF!</definedName>
    <definedName name="INSU.SINAPI_VLR" localSheetId="2">#REF!</definedName>
    <definedName name="INSU.SINAPI_VLR">#REF!</definedName>
    <definedName name="ITEM">[6]Plan1!$E$3:$E$5</definedName>
    <definedName name="JOBINFO">#REF!</definedName>
    <definedName name="JUR">#REF!</definedName>
    <definedName name="LL">#REF!</definedName>
    <definedName name="LL_1">#REF!</definedName>
    <definedName name="LL_1_1">#REF!</definedName>
    <definedName name="MALUCO">#REF!</definedName>
    <definedName name="MmExcelLinker_CBF3F7D5_5F0E_4EA5_B59F_34028F0F12D2">[7]ADMI_25.01!$G$48:$G$48</definedName>
    <definedName name="mmmmmm">#REF!</definedName>
    <definedName name="numcond1">#REF!</definedName>
    <definedName name="numcond3">#REF!</definedName>
    <definedName name="ORÇAMENTO.BancoRef" hidden="1">[8]PLANILHA!$F$8</definedName>
    <definedName name="Pfim0">#REF!</definedName>
    <definedName name="Pfim0a">#REF!</definedName>
    <definedName name="Pfim1">#REF!</definedName>
    <definedName name="Print_Area_MI">#REF!</definedName>
    <definedName name="Print_Titles_MI">#REF!</definedName>
    <definedName name="REFERENCIA.Descricao" hidden="1">IF(ISNUMBER([8]PLANILHA!$AF1),OFFSET(INDIRECT(ORÇAMENTO.BancoRef),[8]PLANILHA!$AF1-1,3,1),[8]PLANILHA!$AF1)</definedName>
    <definedName name="Rev">#REF!</definedName>
    <definedName name="RRRR">#REF!</definedName>
    <definedName name="S">#REF!</definedName>
    <definedName name="sd">#REF!</definedName>
    <definedName name="SDF">#REF!</definedName>
    <definedName name="SDFDSF">#REF!</definedName>
    <definedName name="Semnome">#REF!</definedName>
    <definedName name="Semnome___0">#REF!</definedName>
    <definedName name="Semnome___0___0">#REF!</definedName>
    <definedName name="Semnome___0___0___0">#REF!</definedName>
    <definedName name="Semnome___0___0___0___0">#REF!</definedName>
    <definedName name="Semnome___0___0___0___0___0">#REF!</definedName>
    <definedName name="Semnome___0___0___0___0___0___0">#REF!</definedName>
    <definedName name="Semnome___0___0___0___0___0___0___0">#REF!</definedName>
    <definedName name="Semnome_1">#REF!</definedName>
    <definedName name="Semnome_1_1">#REF!</definedName>
    <definedName name="SERV.ORSE_COD" localSheetId="3">#REF!</definedName>
    <definedName name="SERV.ORSE_COD" localSheetId="2">#REF!</definedName>
    <definedName name="SERV.ORSE_COD">#REF!</definedName>
    <definedName name="SERV.ORSE_DESC" localSheetId="3">#REF!</definedName>
    <definedName name="SERV.ORSE_DESC" localSheetId="2">#REF!</definedName>
    <definedName name="SERV.ORSE_DESC">#REF!</definedName>
    <definedName name="SERV.ORSE_UND" localSheetId="3">#REF!</definedName>
    <definedName name="SERV.ORSE_UND" localSheetId="2">#REF!</definedName>
    <definedName name="SERV.ORSE_UND">#REF!</definedName>
    <definedName name="SERV.ORSE_VLR" localSheetId="3">#REF!</definedName>
    <definedName name="SERV.ORSE_VLR" localSheetId="2">#REF!</definedName>
    <definedName name="SERV.ORSE_VLR">#REF!</definedName>
    <definedName name="SERV.SEINFRA_COD" localSheetId="3">#REF!</definedName>
    <definedName name="SERV.SEINFRA_COD" localSheetId="2">#REF!</definedName>
    <definedName name="SERV.SEINFRA_COD">#REF!</definedName>
    <definedName name="SERV.SEINFRA_DESC" localSheetId="3">#REF!</definedName>
    <definedName name="SERV.SEINFRA_DESC" localSheetId="2">#REF!</definedName>
    <definedName name="SERV.SEINFRA_DESC">#REF!</definedName>
    <definedName name="SERV.SEINFRA_UND" localSheetId="3">#REF!</definedName>
    <definedName name="SERV.SEINFRA_UND" localSheetId="2">#REF!</definedName>
    <definedName name="SERV.SEINFRA_UND">#REF!</definedName>
    <definedName name="SERV.SEINFRA_VLR" localSheetId="3">#REF!</definedName>
    <definedName name="SERV.SEINFRA_VLR" localSheetId="2">#REF!</definedName>
    <definedName name="SERV.SEINFRA_VLR">#REF!</definedName>
    <definedName name="SERV.SINAPI_COD" localSheetId="3">#REF!</definedName>
    <definedName name="SERV.SINAPI_COD" localSheetId="2">#REF!</definedName>
    <definedName name="SERV.SINAPI_COD">#REF!</definedName>
    <definedName name="SERV.SINAPI_DESC" localSheetId="3">#REF!</definedName>
    <definedName name="SERV.SINAPI_DESC" localSheetId="2">#REF!</definedName>
    <definedName name="SERV.SINAPI_DESC">#REF!</definedName>
    <definedName name="SERV.SINAPI_UND" localSheetId="3">#REF!</definedName>
    <definedName name="SERV.SINAPI_UND" localSheetId="2">#REF!</definedName>
    <definedName name="SERV.SINAPI_UND">#REF!</definedName>
    <definedName name="SERV.SINAPI_VLR" localSheetId="3">#REF!</definedName>
    <definedName name="SERV.SINAPI_VLR" localSheetId="2">#REF!</definedName>
    <definedName name="SERV.SINAPI_VLR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08">#N/A</definedName>
    <definedName name="SHARED_FORMULA_109">#N/A</definedName>
    <definedName name="SHARED_FORMULA_11">#N/A</definedName>
    <definedName name="SHARED_FORMULA_110">#N/A</definedName>
    <definedName name="SHARED_FORMULA_111">#N/A</definedName>
    <definedName name="SHARED_FORMULA_112">#N/A</definedName>
    <definedName name="SHARED_FORMULA_113">#N/A</definedName>
    <definedName name="SHARED_FORMULA_114">#N/A</definedName>
    <definedName name="SHARED_FORMULA_115">#N/A</definedName>
    <definedName name="SHARED_FORMULA_116">#N/A</definedName>
    <definedName name="SHARED_FORMULA_117">#N/A</definedName>
    <definedName name="SHARED_FORMULA_118">#N/A</definedName>
    <definedName name="SHARED_FORMULA_119">#N/A</definedName>
    <definedName name="SHARED_FORMULA_12">#N/A</definedName>
    <definedName name="SHARED_FORMULA_120">#N/A</definedName>
    <definedName name="SHARED_FORMULA_121">#N/A</definedName>
    <definedName name="SHARED_FORMULA_122">#N/A</definedName>
    <definedName name="SHARED_FORMULA_123">#N/A</definedName>
    <definedName name="SHARED_FORMULA_124">#N/A</definedName>
    <definedName name="SHARED_FORMULA_125">#N/A</definedName>
    <definedName name="SHARED_FORMULA_126">#N/A</definedName>
    <definedName name="SHARED_FORMULA_127">#N/A</definedName>
    <definedName name="SHARED_FORMULA_128">#N/A</definedName>
    <definedName name="SHARED_FORMULA_129">#N/A</definedName>
    <definedName name="SHARED_FORMULA_13">#N/A</definedName>
    <definedName name="SHARED_FORMULA_130">#N/A</definedName>
    <definedName name="SHARED_FORMULA_131">#N/A</definedName>
    <definedName name="SHARED_FORMULA_132">#N/A</definedName>
    <definedName name="SHARED_FORMULA_133">#N/A</definedName>
    <definedName name="SHARED_FORMULA_134">#N/A</definedName>
    <definedName name="SHARED_FORMULA_135">#N/A</definedName>
    <definedName name="SHARED_FORMULA_136">#N/A</definedName>
    <definedName name="SHARED_FORMULA_137">#N/A</definedName>
    <definedName name="SHARED_FORMULA_138">#N/A</definedName>
    <definedName name="SHARED_FORMULA_139">#N/A</definedName>
    <definedName name="SHARED_FORMULA_14">#N/A</definedName>
    <definedName name="SHARED_FORMULA_140">#N/A</definedName>
    <definedName name="SHARED_FORMULA_141">#N/A</definedName>
    <definedName name="SHARED_FORMULA_142">#N/A</definedName>
    <definedName name="SHARED_FORMULA_143">#N/A</definedName>
    <definedName name="SHARED_FORMULA_144">#N/A</definedName>
    <definedName name="SHARED_FORMULA_145">#N/A</definedName>
    <definedName name="SHARED_FORMULA_146">#N/A</definedName>
    <definedName name="SHARED_FORMULA_147">#N/A</definedName>
    <definedName name="SHARED_FORMULA_148">#N/A</definedName>
    <definedName name="SHARED_FORMULA_149">#N/A</definedName>
    <definedName name="SHARED_FORMULA_15">#N/A</definedName>
    <definedName name="SHARED_FORMULA_150">#N/A</definedName>
    <definedName name="SHARED_FORMULA_151">#N/A</definedName>
    <definedName name="SHARED_FORMULA_152">#N/A</definedName>
    <definedName name="SHARED_FORMULA_153">#N/A</definedName>
    <definedName name="SHARED_FORMULA_154">#N/A</definedName>
    <definedName name="SHARED_FORMULA_155">#N/A</definedName>
    <definedName name="SHARED_FORMULA_156">#N/A</definedName>
    <definedName name="SHARED_FORMULA_157">#N/A</definedName>
    <definedName name="SHARED_FORMULA_158">#N/A</definedName>
    <definedName name="SHARED_FORMULA_159">#N/A</definedName>
    <definedName name="SHARED_FORMULA_16">#N/A</definedName>
    <definedName name="SHARED_FORMULA_160">#N/A</definedName>
    <definedName name="SHARED_FORMULA_161">#N/A</definedName>
    <definedName name="SHARED_FORMULA_162">#N/A</definedName>
    <definedName name="SHARED_FORMULA_163">#N/A</definedName>
    <definedName name="SHARED_FORMULA_164">#N/A</definedName>
    <definedName name="SHARED_FORMULA_165">#N/A</definedName>
    <definedName name="SHARED_FORMULA_166">#N/A</definedName>
    <definedName name="SHARED_FORMULA_167">#N/A</definedName>
    <definedName name="SHARED_FORMULA_168">#N/A</definedName>
    <definedName name="SHARED_FORMULA_169">#N/A</definedName>
    <definedName name="SHARED_FORMULA_17">#N/A</definedName>
    <definedName name="SHARED_FORMULA_170">#N/A</definedName>
    <definedName name="SHARED_FORMULA_171">#N/A</definedName>
    <definedName name="SHARED_FORMULA_172">#N/A</definedName>
    <definedName name="SHARED_FORMULA_173">#N/A</definedName>
    <definedName name="SHARED_FORMULA_174">#N/A</definedName>
    <definedName name="SHARED_FORMULA_175">#N/A</definedName>
    <definedName name="SHARED_FORMULA_176">#N/A</definedName>
    <definedName name="SHARED_FORMULA_177">#N/A</definedName>
    <definedName name="SHARED_FORMULA_178">#N/A</definedName>
    <definedName name="SHARED_FORMULA_179">#N/A</definedName>
    <definedName name="SHARED_FORMULA_18">#N/A</definedName>
    <definedName name="SHARED_FORMULA_180">#N/A</definedName>
    <definedName name="SHARED_FORMULA_181">#N/A</definedName>
    <definedName name="SHARED_FORMULA_182">#N/A</definedName>
    <definedName name="SHARED_FORMULA_183">#N/A</definedName>
    <definedName name="SHARED_FORMULA_184">#N/A</definedName>
    <definedName name="SHARED_FORMULA_185">#N/A</definedName>
    <definedName name="SHARED_FORMULA_186">#N/A</definedName>
    <definedName name="SHARED_FORMULA_187">#N/A</definedName>
    <definedName name="SHARED_FORMULA_188">#N/A</definedName>
    <definedName name="SHARED_FORMULA_189">#N/A</definedName>
    <definedName name="SHARED_FORMULA_19">#N/A</definedName>
    <definedName name="SHARED_FORMULA_190">#N/A</definedName>
    <definedName name="SHARED_FORMULA_191">#N/A</definedName>
    <definedName name="SHARED_FORMULA_192">#N/A</definedName>
    <definedName name="SHARED_FORMULA_193">#N/A</definedName>
    <definedName name="SHARED_FORMULA_194">#N/A</definedName>
    <definedName name="SHARED_FORMULA_195">#N/A</definedName>
    <definedName name="SHARED_FORMULA_196">#N/A</definedName>
    <definedName name="SHARED_FORMULA_197">#N/A</definedName>
    <definedName name="SHARED_FORMULA_198">#N/A</definedName>
    <definedName name="SHARED_FORMULA_199">#N/A</definedName>
    <definedName name="SHARED_FORMULA_2">#N/A</definedName>
    <definedName name="SHARED_FORMULA_20">#N/A</definedName>
    <definedName name="SHARED_FORMULA_200">#N/A</definedName>
    <definedName name="SHARED_FORMULA_201">#N/A</definedName>
    <definedName name="SHARED_FORMULA_202">#N/A</definedName>
    <definedName name="SHARED_FORMULA_203">#N/A</definedName>
    <definedName name="SHARED_FORMULA_204">#N/A</definedName>
    <definedName name="SHARED_FORMULA_205">#N/A</definedName>
    <definedName name="SHARED_FORMULA_206">#N/A</definedName>
    <definedName name="SHARED_FORMULA_207">#N/A</definedName>
    <definedName name="SHARED_FORMULA_208">#N/A</definedName>
    <definedName name="SHARED_FORMULA_209">#N/A</definedName>
    <definedName name="SHARED_FORMULA_21">#N/A</definedName>
    <definedName name="SHARED_FORMULA_210">#N/A</definedName>
    <definedName name="SHARED_FORMULA_211">#N/A</definedName>
    <definedName name="SHARED_FORMULA_212">#N/A</definedName>
    <definedName name="SHARED_FORMULA_213">#N/A</definedName>
    <definedName name="SHARED_FORMULA_214">#N/A</definedName>
    <definedName name="SHARED_FORMULA_215">#N/A</definedName>
    <definedName name="SHARED_FORMULA_216">#N/A</definedName>
    <definedName name="SHARED_FORMULA_217">#N/A</definedName>
    <definedName name="SHARED_FORMULA_218">#N/A</definedName>
    <definedName name="SHARED_FORMULA_219">#N/A</definedName>
    <definedName name="SHARED_FORMULA_22">#N/A</definedName>
    <definedName name="SHARED_FORMULA_220">#N/A</definedName>
    <definedName name="SHARED_FORMULA_221">#N/A</definedName>
    <definedName name="SHARED_FORMULA_222">#N/A</definedName>
    <definedName name="SHARED_FORMULA_223">#N/A</definedName>
    <definedName name="SHARED_FORMULA_224">#N/A</definedName>
    <definedName name="SHARED_FORMULA_225">#N/A</definedName>
    <definedName name="SHARED_FORMULA_226">#N/A</definedName>
    <definedName name="SHARED_FORMULA_227">#N/A</definedName>
    <definedName name="SHARED_FORMULA_228">#N/A</definedName>
    <definedName name="SHARED_FORMULA_229">#N/A</definedName>
    <definedName name="SHARED_FORMULA_23">#N/A</definedName>
    <definedName name="SHARED_FORMULA_230">#N/A</definedName>
    <definedName name="SHARED_FORMULA_231">#N/A</definedName>
    <definedName name="SHARED_FORMULA_232">#N/A</definedName>
    <definedName name="SHARED_FORMULA_233">#N/A</definedName>
    <definedName name="SHARED_FORMULA_234">#N/A</definedName>
    <definedName name="SHARED_FORMULA_235">#N/A</definedName>
    <definedName name="SHARED_FORMULA_236">#N/A</definedName>
    <definedName name="SHARED_FORMULA_237">#N/A</definedName>
    <definedName name="SHARED_FORMULA_238">#N/A</definedName>
    <definedName name="SHARED_FORMULA_239">#N/A</definedName>
    <definedName name="SHARED_FORMULA_24">#N/A</definedName>
    <definedName name="SHARED_FORMULA_240">#N/A</definedName>
    <definedName name="SHARED_FORMULA_241">#N/A</definedName>
    <definedName name="SHARED_FORMULA_242">#N/A</definedName>
    <definedName name="SHARED_FORMULA_243">#N/A</definedName>
    <definedName name="SHARED_FORMULA_244">#N/A</definedName>
    <definedName name="SHARED_FORMULA_245">#N/A</definedName>
    <definedName name="SHARED_FORMULA_246">#N/A</definedName>
    <definedName name="SHARED_FORMULA_247">#N/A</definedName>
    <definedName name="SHARED_FORMULA_248">#N/A</definedName>
    <definedName name="SHARED_FORMULA_249">#N/A</definedName>
    <definedName name="SHARED_FORMULA_25">#N/A</definedName>
    <definedName name="SHARED_FORMULA_250">#N/A</definedName>
    <definedName name="SHARED_FORMULA_251">#N/A</definedName>
    <definedName name="SHARED_FORMULA_252">#N/A</definedName>
    <definedName name="SHARED_FORMULA_253">#N/A</definedName>
    <definedName name="SHARED_FORMULA_254">#N/A</definedName>
    <definedName name="SHARED_FORMULA_255">#N/A</definedName>
    <definedName name="SHARED_FORMULA_256">#N/A</definedName>
    <definedName name="SHARED_FORMULA_257">#N/A</definedName>
    <definedName name="SHARED_FORMULA_258">#N/A</definedName>
    <definedName name="SHARED_FORMULA_259">#N/A</definedName>
    <definedName name="SHARED_FORMULA_26">#N/A</definedName>
    <definedName name="SHARED_FORMULA_260">#N/A</definedName>
    <definedName name="SHARED_FORMULA_261">#N/A</definedName>
    <definedName name="SHARED_FORMULA_262">#N/A</definedName>
    <definedName name="SHARED_FORMULA_263">#N/A</definedName>
    <definedName name="SHARED_FORMULA_264">#N/A</definedName>
    <definedName name="SHARED_FORMULA_265">#N/A</definedName>
    <definedName name="SHARED_FORMULA_266">#N/A</definedName>
    <definedName name="SHARED_FORMULA_267">#N/A</definedName>
    <definedName name="SHARED_FORMULA_268">#N/A</definedName>
    <definedName name="SHARED_FORMULA_269">#N/A</definedName>
    <definedName name="SHARED_FORMULA_27">#N/A</definedName>
    <definedName name="SHARED_FORMULA_270">#N/A</definedName>
    <definedName name="SHARED_FORMULA_271">#N/A</definedName>
    <definedName name="SHARED_FORMULA_272">#N/A</definedName>
    <definedName name="SHARED_FORMULA_273">#N/A</definedName>
    <definedName name="SHARED_FORMULA_274">#N/A</definedName>
    <definedName name="SHARED_FORMULA_275">#N/A</definedName>
    <definedName name="SHARED_FORMULA_276">#N/A</definedName>
    <definedName name="SHARED_FORMULA_277">#N/A</definedName>
    <definedName name="SHARED_FORMULA_278">#N/A</definedName>
    <definedName name="SHARED_FORMULA_279">#N/A</definedName>
    <definedName name="SHARED_FORMULA_28">#N/A</definedName>
    <definedName name="SHARED_FORMULA_280">#N/A</definedName>
    <definedName name="SHARED_FORMULA_281">#N/A</definedName>
    <definedName name="SHARED_FORMULA_282">#N/A</definedName>
    <definedName name="SHARED_FORMULA_283">#N/A</definedName>
    <definedName name="SHARED_FORMULA_284">#N/A</definedName>
    <definedName name="SHARED_FORMULA_285">#N/A</definedName>
    <definedName name="SHARED_FORMULA_286">#N/A</definedName>
    <definedName name="SHARED_FORMULA_287">#N/A</definedName>
    <definedName name="SHARED_FORMULA_288">#N/A</definedName>
    <definedName name="SHARED_FORMULA_289">#N/A</definedName>
    <definedName name="SHARED_FORMULA_29">#N/A</definedName>
    <definedName name="SHARED_FORMULA_290">#N/A</definedName>
    <definedName name="SHARED_FORMULA_291">#N/A</definedName>
    <definedName name="SHARED_FORMULA_292">#N/A</definedName>
    <definedName name="SHARED_FORMULA_293">#N/A</definedName>
    <definedName name="SHARED_FORMULA_294">#N/A</definedName>
    <definedName name="SHARED_FORMULA_295">#N/A</definedName>
    <definedName name="SHARED_FORMULA_296">#N/A</definedName>
    <definedName name="SHARED_FORMULA_297">#N/A</definedName>
    <definedName name="SHARED_FORMULA_298">#N/A</definedName>
    <definedName name="SHARED_FORMULA_299">#N/A</definedName>
    <definedName name="SHARED_FORMULA_3">#N/A</definedName>
    <definedName name="SHARED_FORMULA_30">#N/A</definedName>
    <definedName name="SHARED_FORMULA_300">#N/A</definedName>
    <definedName name="SHARED_FORMULA_301">#N/A</definedName>
    <definedName name="SHARED_FORMULA_302">#N/A</definedName>
    <definedName name="SHARED_FORMULA_303">#N/A</definedName>
    <definedName name="SHARED_FORMULA_304">#N/A</definedName>
    <definedName name="SHARED_FORMULA_305">#N/A</definedName>
    <definedName name="SHARED_FORMULA_306">#N/A</definedName>
    <definedName name="SHARED_FORMULA_307">#N/A</definedName>
    <definedName name="SHARED_FORMULA_308">#N/A</definedName>
    <definedName name="SHARED_FORMULA_309">#N/A</definedName>
    <definedName name="SHARED_FORMULA_31">#N/A</definedName>
    <definedName name="SHARED_FORMULA_310">#N/A</definedName>
    <definedName name="SHARED_FORMULA_311">#N/A</definedName>
    <definedName name="SHARED_FORMULA_312">#N/A</definedName>
    <definedName name="SHARED_FORMULA_313">#N/A</definedName>
    <definedName name="SHARED_FORMULA_314">#N/A</definedName>
    <definedName name="SHARED_FORMULA_315">#N/A</definedName>
    <definedName name="SHARED_FORMULA_316">#N/A</definedName>
    <definedName name="SHARED_FORMULA_317">#N/A</definedName>
    <definedName name="SHARED_FORMULA_318">#N/A</definedName>
    <definedName name="SHARED_FORMULA_319">#N/A</definedName>
    <definedName name="SHARED_FORMULA_32">#N/A</definedName>
    <definedName name="SHARED_FORMULA_320">#N/A</definedName>
    <definedName name="SHARED_FORMULA_321">#N/A</definedName>
    <definedName name="SHARED_FORMULA_322">#N/A</definedName>
    <definedName name="SHARED_FORMULA_323">#N/A</definedName>
    <definedName name="SHARED_FORMULA_324">#N/A</definedName>
    <definedName name="SHARED_FORMULA_325">#N/A</definedName>
    <definedName name="SHARED_FORMULA_326">#N/A</definedName>
    <definedName name="SHARED_FORMULA_327">#N/A</definedName>
    <definedName name="SHARED_FORMULA_328">#N/A</definedName>
    <definedName name="SHARED_FORMULA_329">#N/A</definedName>
    <definedName name="SHARED_FORMULA_33">#N/A</definedName>
    <definedName name="SHARED_FORMULA_330">#N/A</definedName>
    <definedName name="SHARED_FORMULA_331">#N/A</definedName>
    <definedName name="SHARED_FORMULA_332">#N/A</definedName>
    <definedName name="SHARED_FORMULA_333">#N/A</definedName>
    <definedName name="SHARED_FORMULA_334">#N/A</definedName>
    <definedName name="SHARED_FORMULA_335">#N/A</definedName>
    <definedName name="SHARED_FORMULA_336">#N/A</definedName>
    <definedName name="SHARED_FORMULA_337">#N/A</definedName>
    <definedName name="SHARED_FORMULA_338">#N/A</definedName>
    <definedName name="SHARED_FORMULA_339">#N/A</definedName>
    <definedName name="SHARED_FORMULA_34">#N/A</definedName>
    <definedName name="SHARED_FORMULA_340">#N/A</definedName>
    <definedName name="SHARED_FORMULA_341">#N/A</definedName>
    <definedName name="SHARED_FORMULA_342">#N/A</definedName>
    <definedName name="SHARED_FORMULA_343">#N/A</definedName>
    <definedName name="SHARED_FORMULA_344">#N/A</definedName>
    <definedName name="SHARED_FORMULA_345">#N/A</definedName>
    <definedName name="SHARED_FORMULA_346">#N/A</definedName>
    <definedName name="SHARED_FORMULA_347">#N/A</definedName>
    <definedName name="SHARED_FORMULA_348">#N/A</definedName>
    <definedName name="SHARED_FORMULA_349">#N/A</definedName>
    <definedName name="SHARED_FORMULA_35">#N/A</definedName>
    <definedName name="SHARED_FORMULA_350">#N/A</definedName>
    <definedName name="SHARED_FORMULA_351">#N/A</definedName>
    <definedName name="SHARED_FORMULA_352">#N/A</definedName>
    <definedName name="SHARED_FORMULA_353">#N/A</definedName>
    <definedName name="SHARED_FORMULA_354">#N/A</definedName>
    <definedName name="SHARED_FORMULA_355">#N/A</definedName>
    <definedName name="SHARED_FORMULA_356">#N/A</definedName>
    <definedName name="SHARED_FORMULA_357">#N/A</definedName>
    <definedName name="SHARED_FORMULA_358">#N/A</definedName>
    <definedName name="SHARED_FORMULA_359">#N/A</definedName>
    <definedName name="SHARED_FORMULA_36">#N/A</definedName>
    <definedName name="SHARED_FORMULA_360">#N/A</definedName>
    <definedName name="SHARED_FORMULA_361">#N/A</definedName>
    <definedName name="SHARED_FORMULA_362">#N/A</definedName>
    <definedName name="SHARED_FORMULA_363">#N/A</definedName>
    <definedName name="SHARED_FORMULA_364">#N/A</definedName>
    <definedName name="SHARED_FORMULA_365">#N/A</definedName>
    <definedName name="SHARED_FORMULA_366">#N/A</definedName>
    <definedName name="SHARED_FORMULA_367">#N/A</definedName>
    <definedName name="SHARED_FORMULA_368">#N/A</definedName>
    <definedName name="SHARED_FORMULA_369">#N/A</definedName>
    <definedName name="SHARED_FORMULA_37">#N/A</definedName>
    <definedName name="SHARED_FORMULA_370">#N/A</definedName>
    <definedName name="SHARED_FORMULA_371">#N/A</definedName>
    <definedName name="SHARED_FORMULA_372">#N/A</definedName>
    <definedName name="SHARED_FORMULA_373">#N/A</definedName>
    <definedName name="SHARED_FORMULA_374">#N/A</definedName>
    <definedName name="SHARED_FORMULA_375">#N/A</definedName>
    <definedName name="SHARED_FORMULA_376">#N/A</definedName>
    <definedName name="SHARED_FORMULA_377">#N/A</definedName>
    <definedName name="SHARED_FORMULA_378">#N/A</definedName>
    <definedName name="SHARED_FORMULA_379">#N/A</definedName>
    <definedName name="SHARED_FORMULA_38">#N/A</definedName>
    <definedName name="SHARED_FORMULA_380">#N/A</definedName>
    <definedName name="SHARED_FORMULA_381">#N/A</definedName>
    <definedName name="SHARED_FORMULA_382">#N/A</definedName>
    <definedName name="SHARED_FORMULA_383">#N/A</definedName>
    <definedName name="SHARED_FORMULA_384">#N/A</definedName>
    <definedName name="SHARED_FORMULA_385">#N/A</definedName>
    <definedName name="SHARED_FORMULA_386">#N/A</definedName>
    <definedName name="SHARED_FORMULA_387">#N/A</definedName>
    <definedName name="SHARED_FORMULA_388">#N/A</definedName>
    <definedName name="SHARED_FORMULA_389">#N/A</definedName>
    <definedName name="SHARED_FORMULA_39">#N/A</definedName>
    <definedName name="SHARED_FORMULA_390">#N/A</definedName>
    <definedName name="SHARED_FORMULA_391">#N/A</definedName>
    <definedName name="SHARED_FORMULA_392">#N/A</definedName>
    <definedName name="SHARED_FORMULA_393">#N/A</definedName>
    <definedName name="SHARED_FORMULA_394">#N/A</definedName>
    <definedName name="SHARED_FORMULA_395">#N/A</definedName>
    <definedName name="SHARED_FORMULA_396">#N/A</definedName>
    <definedName name="SHARED_FORMULA_397">#N/A</definedName>
    <definedName name="SHARED_FORMULA_398">#N/A</definedName>
    <definedName name="SHARED_FORMULA_399">#N/A</definedName>
    <definedName name="SHARED_FORMULA_4">#N/A</definedName>
    <definedName name="SHARED_FORMULA_40">#N/A</definedName>
    <definedName name="SHARED_FORMULA_400">#N/A</definedName>
    <definedName name="SHARED_FORMULA_401">#N/A</definedName>
    <definedName name="SHARED_FORMULA_402">#N/A</definedName>
    <definedName name="SHARED_FORMULA_403">#N/A</definedName>
    <definedName name="SHARED_FORMULA_404">#N/A</definedName>
    <definedName name="SHARED_FORMULA_405">#N/A</definedName>
    <definedName name="SHARED_FORMULA_406">#N/A</definedName>
    <definedName name="SHARED_FORMULA_407">#N/A</definedName>
    <definedName name="SHARED_FORMULA_408">#N/A</definedName>
    <definedName name="SHARED_FORMULA_409">#N/A</definedName>
    <definedName name="SHARED_FORMULA_41">#N/A</definedName>
    <definedName name="SHARED_FORMULA_410">#N/A</definedName>
    <definedName name="SHARED_FORMULA_411">#N/A</definedName>
    <definedName name="SHARED_FORMULA_412">#N/A</definedName>
    <definedName name="SHARED_FORMULA_413">#N/A</definedName>
    <definedName name="SHARED_FORMULA_414">#N/A</definedName>
    <definedName name="SHARED_FORMULA_415">#N/A</definedName>
    <definedName name="SHARED_FORMULA_416">#N/A</definedName>
    <definedName name="SHARED_FORMULA_417">#N/A</definedName>
    <definedName name="SHARED_FORMULA_418">#N/A</definedName>
    <definedName name="SHARED_FORMULA_419">#N/A</definedName>
    <definedName name="SHARED_FORMULA_42">#N/A</definedName>
    <definedName name="SHARED_FORMULA_420">#N/A</definedName>
    <definedName name="SHARED_FORMULA_421">#N/A</definedName>
    <definedName name="SHARED_FORMULA_422">#N/A</definedName>
    <definedName name="SHARED_FORMULA_423">#N/A</definedName>
    <definedName name="SHARED_FORMULA_424">#N/A</definedName>
    <definedName name="SHARED_FORMULA_425">#N/A</definedName>
    <definedName name="SHARED_FORMULA_426">#N/A</definedName>
    <definedName name="SHARED_FORMULA_427">#N/A</definedName>
    <definedName name="SHARED_FORMULA_428">#N/A</definedName>
    <definedName name="SHARED_FORMULA_429">#N/A</definedName>
    <definedName name="SHARED_FORMULA_43">#N/A</definedName>
    <definedName name="SHARED_FORMULA_430">#N/A</definedName>
    <definedName name="SHARED_FORMULA_431">#N/A</definedName>
    <definedName name="SHARED_FORMULA_432">#N/A</definedName>
    <definedName name="SHARED_FORMULA_433">#N/A</definedName>
    <definedName name="SHARED_FORMULA_434">#N/A</definedName>
    <definedName name="SHARED_FORMULA_435">#N/A</definedName>
    <definedName name="SHARED_FORMULA_436">#N/A</definedName>
    <definedName name="SHARED_FORMULA_437">#N/A</definedName>
    <definedName name="SHARED_FORMULA_438">#N/A</definedName>
    <definedName name="SHARED_FORMULA_439">#N/A</definedName>
    <definedName name="SHARED_FORMULA_44">#N/A</definedName>
    <definedName name="SHARED_FORMULA_440">#N/A</definedName>
    <definedName name="SHARED_FORMULA_441">#N/A</definedName>
    <definedName name="SHARED_FORMULA_442">#N/A</definedName>
    <definedName name="SHARED_FORMULA_443">#N/A</definedName>
    <definedName name="SHARED_FORMULA_444">#N/A</definedName>
    <definedName name="SHARED_FORMULA_445">#N/A</definedName>
    <definedName name="SHARED_FORMULA_446">#N/A</definedName>
    <definedName name="SHARED_FORMULA_447">#N/A</definedName>
    <definedName name="SHARED_FORMULA_448">#N/A</definedName>
    <definedName name="SHARED_FORMULA_449">#N/A</definedName>
    <definedName name="SHARED_FORMULA_45">#N/A</definedName>
    <definedName name="SHARED_FORMULA_450">#N/A</definedName>
    <definedName name="SHARED_FORMULA_451">#N/A</definedName>
    <definedName name="SHARED_FORMULA_452">#N/A</definedName>
    <definedName name="SHARED_FORMULA_453">#N/A</definedName>
    <definedName name="SHARED_FORMULA_454">#N/A</definedName>
    <definedName name="SHARED_FORMULA_455">#N/A</definedName>
    <definedName name="SHARED_FORMULA_456">#N/A</definedName>
    <definedName name="SHARED_FORMULA_457">#N/A</definedName>
    <definedName name="SHARED_FORMULA_458">#N/A</definedName>
    <definedName name="SHARED_FORMULA_459">#N/A</definedName>
    <definedName name="SHARED_FORMULA_46">#N/A</definedName>
    <definedName name="SHARED_FORMULA_460">#N/A</definedName>
    <definedName name="SHARED_FORMULA_461">#N/A</definedName>
    <definedName name="SHARED_FORMULA_462">#N/A</definedName>
    <definedName name="SHARED_FORMULA_463">#N/A</definedName>
    <definedName name="SHARED_FORMULA_464">#N/A</definedName>
    <definedName name="SHARED_FORMULA_465">#N/A</definedName>
    <definedName name="SHARED_FORMULA_466">#N/A</definedName>
    <definedName name="SHARED_FORMULA_467">#N/A</definedName>
    <definedName name="SHARED_FORMULA_468">#N/A</definedName>
    <definedName name="SHARED_FORMULA_469">#N/A</definedName>
    <definedName name="SHARED_FORMULA_47">#N/A</definedName>
    <definedName name="SHARED_FORMULA_470">#N/A</definedName>
    <definedName name="SHARED_FORMULA_471">#N/A</definedName>
    <definedName name="SHARED_FORMULA_472">#N/A</definedName>
    <definedName name="SHARED_FORMULA_473">#N/A</definedName>
    <definedName name="SHARED_FORMULA_474">#N/A</definedName>
    <definedName name="SHARED_FORMULA_475">#N/A</definedName>
    <definedName name="SHARED_FORMULA_476">#N/A</definedName>
    <definedName name="SHARED_FORMULA_477">#N/A</definedName>
    <definedName name="SHARED_FORMULA_478">#N/A</definedName>
    <definedName name="SHARED_FORMULA_479">#N/A</definedName>
    <definedName name="SHARED_FORMULA_48">#N/A</definedName>
    <definedName name="SHARED_FORMULA_480">#N/A</definedName>
    <definedName name="SHARED_FORMULA_481">#N/A</definedName>
    <definedName name="SHARED_FORMULA_482">#N/A</definedName>
    <definedName name="SHARED_FORMULA_483">#N/A</definedName>
    <definedName name="SHARED_FORMULA_484">#N/A</definedName>
    <definedName name="SHARED_FORMULA_485">#N/A</definedName>
    <definedName name="SHARED_FORMULA_486">#N/A</definedName>
    <definedName name="SHARED_FORMULA_487">#N/A</definedName>
    <definedName name="SHARED_FORMULA_488">#N/A</definedName>
    <definedName name="SHARED_FORMULA_489">#N/A</definedName>
    <definedName name="SHARED_FORMULA_49">#N/A</definedName>
    <definedName name="SHARED_FORMULA_490">#N/A</definedName>
    <definedName name="SHARED_FORMULA_491">#N/A</definedName>
    <definedName name="SHARED_FORMULA_492">#N/A</definedName>
    <definedName name="SHARED_FORMULA_493">#N/A</definedName>
    <definedName name="SHARED_FORMULA_494">#N/A</definedName>
    <definedName name="SHARED_FORMULA_495">#N/A</definedName>
    <definedName name="SHARED_FORMULA_496">#N/A</definedName>
    <definedName name="SHARED_FORMULA_497">#N/A</definedName>
    <definedName name="SHARED_FORMULA_498">#N/A</definedName>
    <definedName name="SHARED_FORMULA_499">#N/A</definedName>
    <definedName name="SHARED_FORMULA_5">#N/A</definedName>
    <definedName name="SHARED_FORMULA_50">#N/A</definedName>
    <definedName name="SHARED_FORMULA_500">#N/A</definedName>
    <definedName name="SHARED_FORMULA_501">#N/A</definedName>
    <definedName name="SHARED_FORMULA_502">#N/A</definedName>
    <definedName name="SHARED_FORMULA_503">#N/A</definedName>
    <definedName name="SHARED_FORMULA_504">#N/A</definedName>
    <definedName name="SHARED_FORMULA_505">#N/A</definedName>
    <definedName name="SHARED_FORMULA_506">#N/A</definedName>
    <definedName name="SHARED_FORMULA_507">#N/A</definedName>
    <definedName name="SHARED_FORMULA_508">#N/A</definedName>
    <definedName name="SHARED_FORMULA_509">#N/A</definedName>
    <definedName name="SHARED_FORMULA_51">#N/A</definedName>
    <definedName name="SHARED_FORMULA_510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pda_COMP">#REF!</definedName>
    <definedName name="SS">#REF!</definedName>
    <definedName name="SSS">#REF!</definedName>
    <definedName name="SSSSS">#REF!</definedName>
    <definedName name="SSSSSSS">#REF!</definedName>
    <definedName name="START">#REF!</definedName>
    <definedName name="STATUS">#REF!</definedName>
    <definedName name="TECH">#REF!</definedName>
    <definedName name="teste">#REF!</definedName>
    <definedName name="teste1">#REF!</definedName>
    <definedName name="teste2">'[4]CAPA -1'!#REF!</definedName>
    <definedName name="teste3">#REF!</definedName>
    <definedName name="TESTE4">#REF!</definedName>
    <definedName name="TESTE5">#REF!</definedName>
    <definedName name="TIPOORCAMENTO">IF(VALUE([9]MENU!$O$3)=2,"Licitado","Proposto")</definedName>
    <definedName name="_xlnm.Print_Titles" localSheetId="0">PLANILHA!$7:$8</definedName>
    <definedName name="UUUUU" hidden="1">{#N/A,#N/A,FALSE,"ET-CAPA";#N/A,#N/A,FALSE,"ET-PAG1";#N/A,#N/A,FALSE,"ET-PAG2";#N/A,#N/A,FALSE,"ET-PAG3";#N/A,#N/A,FALSE,"ET-PAG4";#N/A,#N/A,FALSE,"ET-PAG5"}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._1" hidden="1">{#N/A,#N/A,FALSE,"ET-CAPA";#N/A,#N/A,FALSE,"ET-PAG1";#N/A,#N/A,FALSE,"ET-PAG2";#N/A,#N/A,FALSE,"ET-PAG3";#N/A,#N/A,FALSE,"ET-PAG4";#N/A,#N/A,FALSE,"ET-PAG5"}</definedName>
    <definedName name="wrn.GERAL._1_1" hidden="1">{#N/A,#N/A,FALSE,"ET-CAPA";#N/A,#N/A,FALSE,"ET-PAG1";#N/A,#N/A,FALSE,"ET-PAG2";#N/A,#N/A,FALSE,"ET-PAG3";#N/A,#N/A,FALSE,"ET-PAG4";#N/A,#N/A,FALSE,"ET-PAG5"}</definedName>
    <definedName name="wrn.GERAL._1_2" hidden="1">{#N/A,#N/A,FALSE,"ET-CAPA";#N/A,#N/A,FALSE,"ET-PAG1";#N/A,#N/A,FALSE,"ET-PAG2";#N/A,#N/A,FALSE,"ET-PAG3";#N/A,#N/A,FALSE,"ET-PAG4";#N/A,#N/A,FALSE,"ET-PAG5"}</definedName>
    <definedName name="wrn.GERAL._2" hidden="1">{#N/A,#N/A,FALSE,"ET-CAPA";#N/A,#N/A,FALSE,"ET-PAG1";#N/A,#N/A,FALSE,"ET-PAG2";#N/A,#N/A,FALSE,"ET-PAG3";#N/A,#N/A,FALSE,"ET-PAG4";#N/A,#N/A,FALSE,"ET-PAG5"}</definedName>
    <definedName name="wrn.GERAL._3" hidden="1">{#N/A,#N/A,FALSE,"ET-CAPA";#N/A,#N/A,FALSE,"ET-PAG1";#N/A,#N/A,FALSE,"ET-PAG2";#N/A,#N/A,FALSE,"ET-PAG3";#N/A,#N/A,FALSE,"ET-PAG4";#N/A,#N/A,FALSE,"ET-PAG5"}</definedName>
    <definedName name="wrn.GERAL2" localSheetId="3" hidden="1">{#N/A,#N/A,FALSE,"ET-CAPA";#N/A,#N/A,FALSE,"ET-PAG1";#N/A,#N/A,FALSE,"ET-PAG2";#N/A,#N/A,FALSE,"ET-PAG3";#N/A,#N/A,FALSE,"ET-PAG4";#N/A,#N/A,FALSE,"ET-PAG5"}</definedName>
    <definedName name="wrn.GERAL2" localSheetId="1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GERAL2_1" hidden="1">{#N/A,#N/A,FALSE,"ET-CAPA";#N/A,#N/A,FALSE,"ET-PAG1";#N/A,#N/A,FALSE,"ET-PAG2";#N/A,#N/A,FALSE,"ET-PAG3";#N/A,#N/A,FALSE,"ET-PAG4";#N/A,#N/A,FALSE,"ET-PAG5"}</definedName>
    <definedName name="wrn.GERAL2_1_1" hidden="1">{#N/A,#N/A,FALSE,"ET-CAPA";#N/A,#N/A,FALSE,"ET-PAG1";#N/A,#N/A,FALSE,"ET-PAG2";#N/A,#N/A,FALSE,"ET-PAG3";#N/A,#N/A,FALSE,"ET-PAG4";#N/A,#N/A,FALSE,"ET-PAG5"}</definedName>
    <definedName name="wrn.GERAL2_1_2" hidden="1">{#N/A,#N/A,FALSE,"ET-CAPA";#N/A,#N/A,FALSE,"ET-PAG1";#N/A,#N/A,FALSE,"ET-PAG2";#N/A,#N/A,FALSE,"ET-PAG3";#N/A,#N/A,FALSE,"ET-PAG4";#N/A,#N/A,FALSE,"ET-PAG5"}</definedName>
    <definedName name="wrn.GERAL2_2" hidden="1">{#N/A,#N/A,FALSE,"ET-CAPA";#N/A,#N/A,FALSE,"ET-PAG1";#N/A,#N/A,FALSE,"ET-PAG2";#N/A,#N/A,FALSE,"ET-PAG3";#N/A,#N/A,FALSE,"ET-PAG4";#N/A,#N/A,FALSE,"ET-PAG5"}</definedName>
    <definedName name="wrn.GERAL2_3" hidden="1">{#N/A,#N/A,FALSE,"ET-CAPA";#N/A,#N/A,FALSE,"ET-PAG1";#N/A,#N/A,FALSE,"ET-PAG2";#N/A,#N/A,FALSE,"ET-PAG3";#N/A,#N/A,FALSE,"ET-PAG4";#N/A,#N/A,FALSE,"ET-PAG5"}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3" l="1"/>
  <c r="B26" i="3"/>
  <c r="Q56" i="4" l="1"/>
  <c r="Q53" i="4"/>
  <c r="Q50" i="4"/>
  <c r="Q47" i="4"/>
  <c r="Q44" i="4"/>
  <c r="Q41" i="4"/>
  <c r="Q38" i="4"/>
  <c r="Q35" i="4"/>
  <c r="Q31" i="4"/>
  <c r="Q28" i="4"/>
  <c r="Q25" i="4"/>
  <c r="Q22" i="4"/>
  <c r="Q19" i="4"/>
  <c r="Q16" i="4"/>
  <c r="Q13" i="4"/>
  <c r="Q10" i="4"/>
  <c r="B15" i="3" l="1"/>
  <c r="B18" i="3"/>
  <c r="B14" i="3"/>
  <c r="B13" i="3"/>
  <c r="B12" i="3"/>
  <c r="B11" i="3"/>
  <c r="B19" i="3"/>
  <c r="B26" i="2"/>
  <c r="B33" i="2" s="1"/>
  <c r="B19" i="2"/>
  <c r="B15" i="2"/>
  <c r="G239" i="1" l="1"/>
  <c r="H239" i="1" s="1"/>
  <c r="I239" i="1" s="1"/>
  <c r="G240" i="1"/>
  <c r="H240" i="1" s="1"/>
  <c r="I240" i="1" s="1"/>
  <c r="G241" i="1"/>
  <c r="H241" i="1" s="1"/>
  <c r="I241" i="1" s="1"/>
  <c r="G242" i="1"/>
  <c r="H242" i="1" s="1"/>
  <c r="I242" i="1" s="1"/>
  <c r="G243" i="1"/>
  <c r="H243" i="1" s="1"/>
  <c r="I243" i="1" s="1"/>
  <c r="G244" i="1"/>
  <c r="H244" i="1" s="1"/>
  <c r="I244" i="1" s="1"/>
  <c r="G245" i="1"/>
  <c r="H245" i="1" s="1"/>
  <c r="I245" i="1" s="1"/>
  <c r="G246" i="1"/>
  <c r="H246" i="1" s="1"/>
  <c r="G247" i="1"/>
  <c r="H247" i="1" s="1"/>
  <c r="G248" i="1"/>
  <c r="H248" i="1" s="1"/>
  <c r="G249" i="1"/>
  <c r="H249" i="1" s="1"/>
  <c r="I249" i="1" s="1"/>
  <c r="G250" i="1"/>
  <c r="H250" i="1" s="1"/>
  <c r="I250" i="1" s="1"/>
  <c r="G251" i="1"/>
  <c r="H251" i="1" s="1"/>
  <c r="I251" i="1" s="1"/>
  <c r="G252" i="1"/>
  <c r="H252" i="1" s="1"/>
  <c r="I252" i="1" s="1"/>
  <c r="G254" i="1"/>
  <c r="H254" i="1" s="1"/>
  <c r="I254" i="1" s="1"/>
  <c r="G255" i="1"/>
  <c r="H255" i="1" s="1"/>
  <c r="I255" i="1" s="1"/>
  <c r="G256" i="1"/>
  <c r="H256" i="1" s="1"/>
  <c r="I256" i="1" s="1"/>
  <c r="G257" i="1"/>
  <c r="H257" i="1" s="1"/>
  <c r="I257" i="1" s="1"/>
  <c r="G260" i="1"/>
  <c r="H260" i="1" s="1"/>
  <c r="I260" i="1" s="1"/>
  <c r="G261" i="1"/>
  <c r="H261" i="1" s="1"/>
  <c r="I261" i="1" s="1"/>
  <c r="G262" i="1"/>
  <c r="H262" i="1" s="1"/>
  <c r="I262" i="1" s="1"/>
  <c r="G263" i="1"/>
  <c r="H263" i="1" s="1"/>
  <c r="I263" i="1" s="1"/>
  <c r="G264" i="1"/>
  <c r="H264" i="1" s="1"/>
  <c r="G266" i="1"/>
  <c r="H266" i="1" s="1"/>
  <c r="I266" i="1" s="1"/>
  <c r="G267" i="1"/>
  <c r="H267" i="1" s="1"/>
  <c r="I267" i="1" s="1"/>
  <c r="G268" i="1"/>
  <c r="H268" i="1" s="1"/>
  <c r="I268" i="1" s="1"/>
  <c r="G269" i="1"/>
  <c r="H269" i="1" s="1"/>
  <c r="I269" i="1" s="1"/>
  <c r="G270" i="1"/>
  <c r="H270" i="1" s="1"/>
  <c r="G271" i="1"/>
  <c r="H271" i="1" s="1"/>
  <c r="I271" i="1" s="1"/>
  <c r="G273" i="1"/>
  <c r="H273" i="1" s="1"/>
  <c r="I273" i="1" s="1"/>
  <c r="G274" i="1"/>
  <c r="H274" i="1" s="1"/>
  <c r="I274" i="1" s="1"/>
  <c r="G275" i="1"/>
  <c r="H275" i="1" s="1"/>
  <c r="I275" i="1" s="1"/>
  <c r="G276" i="1"/>
  <c r="H276" i="1" s="1"/>
  <c r="I276" i="1" s="1"/>
  <c r="G277" i="1"/>
  <c r="H277" i="1" s="1"/>
  <c r="I277" i="1" s="1"/>
  <c r="G279" i="1"/>
  <c r="H279" i="1" s="1"/>
  <c r="I279" i="1" s="1"/>
  <c r="G280" i="1"/>
  <c r="H280" i="1" s="1"/>
  <c r="I280" i="1" s="1"/>
  <c r="G282" i="1"/>
  <c r="H282" i="1" s="1"/>
  <c r="I282" i="1" s="1"/>
  <c r="I281" i="1" s="1"/>
  <c r="G284" i="1"/>
  <c r="H284" i="1" s="1"/>
  <c r="I284" i="1" s="1"/>
  <c r="G285" i="1"/>
  <c r="H285" i="1" s="1"/>
  <c r="I285" i="1" s="1"/>
  <c r="G286" i="1"/>
  <c r="H286" i="1" s="1"/>
  <c r="I286" i="1" s="1"/>
  <c r="G287" i="1"/>
  <c r="H287" i="1" s="1"/>
  <c r="I287" i="1" s="1"/>
  <c r="G288" i="1"/>
  <c r="H288" i="1" s="1"/>
  <c r="I288" i="1" s="1"/>
  <c r="G289" i="1"/>
  <c r="H289" i="1" s="1"/>
  <c r="I289" i="1" s="1"/>
  <c r="G290" i="1"/>
  <c r="H290" i="1" s="1"/>
  <c r="I290" i="1" s="1"/>
  <c r="G291" i="1"/>
  <c r="H291" i="1" s="1"/>
  <c r="I291" i="1" s="1"/>
  <c r="G292" i="1"/>
  <c r="H292" i="1" s="1"/>
  <c r="I292" i="1" s="1"/>
  <c r="G294" i="1"/>
  <c r="H294" i="1" s="1"/>
  <c r="I294" i="1" s="1"/>
  <c r="G295" i="1"/>
  <c r="H295" i="1" s="1"/>
  <c r="I295" i="1" s="1"/>
  <c r="G296" i="1"/>
  <c r="H296" i="1" s="1"/>
  <c r="I296" i="1" s="1"/>
  <c r="G297" i="1"/>
  <c r="H297" i="1" s="1"/>
  <c r="I297" i="1" s="1"/>
  <c r="G299" i="1"/>
  <c r="H299" i="1" s="1"/>
  <c r="I299" i="1" s="1"/>
  <c r="G300" i="1"/>
  <c r="H300" i="1" s="1"/>
  <c r="I300" i="1" s="1"/>
  <c r="G301" i="1"/>
  <c r="H301" i="1" s="1"/>
  <c r="I301" i="1" s="1"/>
  <c r="G302" i="1"/>
  <c r="H302" i="1" s="1"/>
  <c r="I302" i="1" s="1"/>
  <c r="G304" i="1"/>
  <c r="H304" i="1" s="1"/>
  <c r="I304" i="1" s="1"/>
  <c r="G305" i="1"/>
  <c r="H305" i="1" s="1"/>
  <c r="I305" i="1" s="1"/>
  <c r="G307" i="1"/>
  <c r="H307" i="1" s="1"/>
  <c r="I307" i="1" s="1"/>
  <c r="G308" i="1"/>
  <c r="H308" i="1" s="1"/>
  <c r="I308" i="1" s="1"/>
  <c r="G311" i="1"/>
  <c r="H311" i="1" s="1"/>
  <c r="I311" i="1" s="1"/>
  <c r="G312" i="1"/>
  <c r="H312" i="1" s="1"/>
  <c r="I312" i="1" s="1"/>
  <c r="G314" i="1"/>
  <c r="H314" i="1" s="1"/>
  <c r="I314" i="1" s="1"/>
  <c r="G315" i="1"/>
  <c r="H315" i="1" s="1"/>
  <c r="I315" i="1" s="1"/>
  <c r="G316" i="1"/>
  <c r="H316" i="1" s="1"/>
  <c r="I316" i="1" s="1"/>
  <c r="G317" i="1"/>
  <c r="H317" i="1" s="1"/>
  <c r="I317" i="1" s="1"/>
  <c r="G318" i="1"/>
  <c r="H318" i="1" s="1"/>
  <c r="I318" i="1" s="1"/>
  <c r="G319" i="1"/>
  <c r="H319" i="1" s="1"/>
  <c r="I319" i="1" s="1"/>
  <c r="G320" i="1"/>
  <c r="H320" i="1" s="1"/>
  <c r="I320" i="1" s="1"/>
  <c r="G321" i="1"/>
  <c r="H321" i="1" s="1"/>
  <c r="I321" i="1" s="1"/>
  <c r="G323" i="1"/>
  <c r="H323" i="1" s="1"/>
  <c r="I323" i="1" s="1"/>
  <c r="G324" i="1"/>
  <c r="H324" i="1" s="1"/>
  <c r="I324" i="1" s="1"/>
  <c r="G325" i="1"/>
  <c r="H325" i="1" s="1"/>
  <c r="I325" i="1" s="1"/>
  <c r="G326" i="1"/>
  <c r="H326" i="1" s="1"/>
  <c r="I326" i="1" s="1"/>
  <c r="G327" i="1"/>
  <c r="H327" i="1" s="1"/>
  <c r="I327" i="1" s="1"/>
  <c r="G328" i="1"/>
  <c r="H328" i="1" s="1"/>
  <c r="I328" i="1" s="1"/>
  <c r="G329" i="1"/>
  <c r="H329" i="1" s="1"/>
  <c r="I329" i="1" s="1"/>
  <c r="G330" i="1"/>
  <c r="H330" i="1" s="1"/>
  <c r="I330" i="1" s="1"/>
  <c r="G332" i="1"/>
  <c r="H332" i="1" s="1"/>
  <c r="I332" i="1" s="1"/>
  <c r="G333" i="1"/>
  <c r="H333" i="1" s="1"/>
  <c r="I333" i="1" s="1"/>
  <c r="G334" i="1"/>
  <c r="H334" i="1" s="1"/>
  <c r="I334" i="1" s="1"/>
  <c r="G335" i="1"/>
  <c r="H335" i="1" s="1"/>
  <c r="I335" i="1" s="1"/>
  <c r="G336" i="1"/>
  <c r="H336" i="1" s="1"/>
  <c r="I336" i="1" s="1"/>
  <c r="G337" i="1"/>
  <c r="H337" i="1" s="1"/>
  <c r="I337" i="1" s="1"/>
  <c r="G338" i="1"/>
  <c r="H338" i="1" s="1"/>
  <c r="I338" i="1" s="1"/>
  <c r="G339" i="1"/>
  <c r="H339" i="1" s="1"/>
  <c r="I339" i="1" s="1"/>
  <c r="G340" i="1"/>
  <c r="H340" i="1" s="1"/>
  <c r="I340" i="1" s="1"/>
  <c r="G341" i="1"/>
  <c r="H341" i="1" s="1"/>
  <c r="I341" i="1" s="1"/>
  <c r="G342" i="1"/>
  <c r="H342" i="1" s="1"/>
  <c r="I342" i="1" s="1"/>
  <c r="G343" i="1"/>
  <c r="H343" i="1" s="1"/>
  <c r="I343" i="1" s="1"/>
  <c r="G344" i="1"/>
  <c r="H344" i="1" s="1"/>
  <c r="I344" i="1" s="1"/>
  <c r="G345" i="1"/>
  <c r="H345" i="1" s="1"/>
  <c r="I345" i="1" s="1"/>
  <c r="G346" i="1"/>
  <c r="H346" i="1" s="1"/>
  <c r="I346" i="1" s="1"/>
  <c r="G347" i="1"/>
  <c r="H347" i="1" s="1"/>
  <c r="I347" i="1" s="1"/>
  <c r="G348" i="1"/>
  <c r="H348" i="1" s="1"/>
  <c r="I348" i="1" s="1"/>
  <c r="G349" i="1"/>
  <c r="H349" i="1" s="1"/>
  <c r="G351" i="1"/>
  <c r="H351" i="1" s="1"/>
  <c r="I351" i="1" s="1"/>
  <c r="G352" i="1"/>
  <c r="H352" i="1" s="1"/>
  <c r="I352" i="1" s="1"/>
  <c r="G353" i="1"/>
  <c r="H353" i="1" s="1"/>
  <c r="I353" i="1" s="1"/>
  <c r="G354" i="1"/>
  <c r="H354" i="1" s="1"/>
  <c r="I354" i="1" s="1"/>
  <c r="G355" i="1"/>
  <c r="H355" i="1" s="1"/>
  <c r="I355" i="1" s="1"/>
  <c r="G356" i="1"/>
  <c r="H356" i="1" s="1"/>
  <c r="I356" i="1" s="1"/>
  <c r="G357" i="1"/>
  <c r="H357" i="1" s="1"/>
  <c r="I357" i="1" s="1"/>
  <c r="G358" i="1"/>
  <c r="H358" i="1" s="1"/>
  <c r="I358" i="1" s="1"/>
  <c r="G359" i="1"/>
  <c r="H359" i="1" s="1"/>
  <c r="I359" i="1" s="1"/>
  <c r="G360" i="1"/>
  <c r="H360" i="1" s="1"/>
  <c r="I360" i="1" s="1"/>
  <c r="G362" i="1"/>
  <c r="H362" i="1" s="1"/>
  <c r="I362" i="1" s="1"/>
  <c r="G363" i="1"/>
  <c r="H363" i="1" s="1"/>
  <c r="I363" i="1" s="1"/>
  <c r="G364" i="1"/>
  <c r="H364" i="1" s="1"/>
  <c r="I364" i="1" s="1"/>
  <c r="G366" i="1"/>
  <c r="H366" i="1" s="1"/>
  <c r="I366" i="1" s="1"/>
  <c r="G367" i="1"/>
  <c r="H367" i="1" s="1"/>
  <c r="I367" i="1" s="1"/>
  <c r="G369" i="1"/>
  <c r="H369" i="1" s="1"/>
  <c r="I369" i="1" s="1"/>
  <c r="G370" i="1"/>
  <c r="H370" i="1" s="1"/>
  <c r="I370" i="1" s="1"/>
  <c r="G371" i="1"/>
  <c r="H371" i="1" s="1"/>
  <c r="I371" i="1" s="1"/>
  <c r="G372" i="1"/>
  <c r="H372" i="1" s="1"/>
  <c r="I372" i="1" s="1"/>
  <c r="G373" i="1"/>
  <c r="H373" i="1" s="1"/>
  <c r="I373" i="1" s="1"/>
  <c r="G374" i="1"/>
  <c r="H374" i="1" s="1"/>
  <c r="I374" i="1" s="1"/>
  <c r="G375" i="1"/>
  <c r="H375" i="1" s="1"/>
  <c r="I375" i="1" s="1"/>
  <c r="G376" i="1"/>
  <c r="H376" i="1" s="1"/>
  <c r="I376" i="1" s="1"/>
  <c r="G377" i="1"/>
  <c r="H377" i="1" s="1"/>
  <c r="I377" i="1" s="1"/>
  <c r="G378" i="1"/>
  <c r="H378" i="1" s="1"/>
  <c r="G380" i="1"/>
  <c r="H380" i="1" s="1"/>
  <c r="I380" i="1" s="1"/>
  <c r="I379" i="1" s="1"/>
  <c r="C48" i="4" s="1"/>
  <c r="G383" i="1"/>
  <c r="H383" i="1" s="1"/>
  <c r="I383" i="1" s="1"/>
  <c r="G384" i="1"/>
  <c r="H384" i="1" s="1"/>
  <c r="I384" i="1" s="1"/>
  <c r="G385" i="1"/>
  <c r="H385" i="1" s="1"/>
  <c r="I385" i="1" s="1"/>
  <c r="G387" i="1"/>
  <c r="H387" i="1" s="1"/>
  <c r="I387" i="1" s="1"/>
  <c r="G388" i="1"/>
  <c r="H388" i="1" s="1"/>
  <c r="I388" i="1" s="1"/>
  <c r="G389" i="1"/>
  <c r="H389" i="1" s="1"/>
  <c r="I389" i="1" s="1"/>
  <c r="G390" i="1"/>
  <c r="H390" i="1" s="1"/>
  <c r="I390" i="1" s="1"/>
  <c r="G391" i="1"/>
  <c r="H391" i="1" s="1"/>
  <c r="I391" i="1" s="1"/>
  <c r="G392" i="1"/>
  <c r="H392" i="1" s="1"/>
  <c r="I392" i="1" s="1"/>
  <c r="G393" i="1"/>
  <c r="H393" i="1" s="1"/>
  <c r="I393" i="1" s="1"/>
  <c r="G394" i="1"/>
  <c r="H394" i="1" s="1"/>
  <c r="I394" i="1" s="1"/>
  <c r="G395" i="1"/>
  <c r="H395" i="1" s="1"/>
  <c r="I395" i="1" s="1"/>
  <c r="G396" i="1"/>
  <c r="H396" i="1" s="1"/>
  <c r="I396" i="1" s="1"/>
  <c r="G397" i="1"/>
  <c r="H397" i="1" s="1"/>
  <c r="G399" i="1"/>
  <c r="H399" i="1" s="1"/>
  <c r="I399" i="1" s="1"/>
  <c r="I398" i="1" s="1"/>
  <c r="C54" i="4" s="1"/>
  <c r="G401" i="1"/>
  <c r="H401" i="1" s="1"/>
  <c r="I401" i="1" s="1"/>
  <c r="G402" i="1"/>
  <c r="H402" i="1" s="1"/>
  <c r="I402" i="1" s="1"/>
  <c r="G403" i="1"/>
  <c r="H403" i="1" s="1"/>
  <c r="I403" i="1" s="1"/>
  <c r="G404" i="1"/>
  <c r="H404" i="1" s="1"/>
  <c r="I404" i="1" s="1"/>
  <c r="G405" i="1"/>
  <c r="H405" i="1" s="1"/>
  <c r="I405" i="1" s="1"/>
  <c r="G406" i="1"/>
  <c r="H406" i="1" s="1"/>
  <c r="I406" i="1" s="1"/>
  <c r="G407" i="1"/>
  <c r="H407" i="1" s="1"/>
  <c r="I407" i="1" s="1"/>
  <c r="G238" i="1"/>
  <c r="H238" i="1" s="1"/>
  <c r="I238" i="1" s="1"/>
  <c r="G235" i="1"/>
  <c r="H235" i="1" s="1"/>
  <c r="I235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6" i="1"/>
  <c r="H36" i="1" s="1"/>
  <c r="I36" i="1" s="1"/>
  <c r="G37" i="1"/>
  <c r="H37" i="1" s="1"/>
  <c r="I37" i="1" s="1"/>
  <c r="G38" i="1"/>
  <c r="H38" i="1" s="1"/>
  <c r="I38" i="1" s="1"/>
  <c r="G39" i="1"/>
  <c r="H39" i="1" s="1"/>
  <c r="I39" i="1" s="1"/>
  <c r="G40" i="1"/>
  <c r="H40" i="1" s="1"/>
  <c r="I40" i="1" s="1"/>
  <c r="G42" i="1"/>
  <c r="H42" i="1" s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47" i="1"/>
  <c r="H47" i="1" s="1"/>
  <c r="G48" i="1"/>
  <c r="H48" i="1" s="1"/>
  <c r="I48" i="1" s="1"/>
  <c r="G50" i="1"/>
  <c r="H50" i="1" s="1"/>
  <c r="I50" i="1" s="1"/>
  <c r="G51" i="1"/>
  <c r="H51" i="1" s="1"/>
  <c r="I51" i="1" s="1"/>
  <c r="G52" i="1"/>
  <c r="H52" i="1" s="1"/>
  <c r="I52" i="1" s="1"/>
  <c r="G53" i="1"/>
  <c r="H53" i="1" s="1"/>
  <c r="I53" i="1" s="1"/>
  <c r="G55" i="1"/>
  <c r="H55" i="1" s="1"/>
  <c r="I55" i="1" s="1"/>
  <c r="G56" i="1"/>
  <c r="H56" i="1" s="1"/>
  <c r="I56" i="1" s="1"/>
  <c r="G57" i="1"/>
  <c r="H57" i="1" s="1"/>
  <c r="I57" i="1" s="1"/>
  <c r="G58" i="1"/>
  <c r="H58" i="1" s="1"/>
  <c r="G59" i="1"/>
  <c r="H59" i="1" s="1"/>
  <c r="I59" i="1" s="1"/>
  <c r="G60" i="1"/>
  <c r="H60" i="1" s="1"/>
  <c r="I60" i="1" s="1"/>
  <c r="G62" i="1"/>
  <c r="H62" i="1" s="1"/>
  <c r="I62" i="1" s="1"/>
  <c r="G63" i="1"/>
  <c r="H63" i="1" s="1"/>
  <c r="I63" i="1" s="1"/>
  <c r="G64" i="1"/>
  <c r="H64" i="1" s="1"/>
  <c r="I64" i="1" s="1"/>
  <c r="G65" i="1"/>
  <c r="H65" i="1" s="1"/>
  <c r="I65" i="1" s="1"/>
  <c r="G66" i="1"/>
  <c r="H66" i="1" s="1"/>
  <c r="I66" i="1" s="1"/>
  <c r="G68" i="1"/>
  <c r="H68" i="1" s="1"/>
  <c r="I68" i="1" s="1"/>
  <c r="G69" i="1"/>
  <c r="H69" i="1" s="1"/>
  <c r="I69" i="1" s="1"/>
  <c r="G71" i="1"/>
  <c r="H71" i="1" s="1"/>
  <c r="I71" i="1" s="1"/>
  <c r="G72" i="1"/>
  <c r="H72" i="1" s="1"/>
  <c r="I72" i="1" s="1"/>
  <c r="G73" i="1"/>
  <c r="H73" i="1" s="1"/>
  <c r="I73" i="1" s="1"/>
  <c r="G74" i="1"/>
  <c r="H74" i="1" s="1"/>
  <c r="I74" i="1" s="1"/>
  <c r="G76" i="1"/>
  <c r="H76" i="1" s="1"/>
  <c r="I76" i="1" s="1"/>
  <c r="G77" i="1"/>
  <c r="H77" i="1" s="1"/>
  <c r="I77" i="1" s="1"/>
  <c r="G78" i="1"/>
  <c r="H78" i="1" s="1"/>
  <c r="I78" i="1" s="1"/>
  <c r="G80" i="1"/>
  <c r="H80" i="1" s="1"/>
  <c r="I80" i="1" s="1"/>
  <c r="G81" i="1"/>
  <c r="G82" i="1"/>
  <c r="H82" i="1" s="1"/>
  <c r="I82" i="1" s="1"/>
  <c r="G83" i="1"/>
  <c r="H83" i="1" s="1"/>
  <c r="I83" i="1" s="1"/>
  <c r="G85" i="1"/>
  <c r="H85" i="1" s="1"/>
  <c r="I85" i="1" s="1"/>
  <c r="G86" i="1"/>
  <c r="H86" i="1" s="1"/>
  <c r="I86" i="1" s="1"/>
  <c r="G87" i="1"/>
  <c r="H87" i="1" s="1"/>
  <c r="I87" i="1" s="1"/>
  <c r="G88" i="1"/>
  <c r="H88" i="1" s="1"/>
  <c r="I88" i="1" s="1"/>
  <c r="G89" i="1"/>
  <c r="H89" i="1" s="1"/>
  <c r="I89" i="1" s="1"/>
  <c r="G91" i="1"/>
  <c r="H91" i="1" s="1"/>
  <c r="I91" i="1" s="1"/>
  <c r="G92" i="1"/>
  <c r="H92" i="1" s="1"/>
  <c r="I92" i="1" s="1"/>
  <c r="G94" i="1"/>
  <c r="H94" i="1" s="1"/>
  <c r="I94" i="1" s="1"/>
  <c r="G95" i="1"/>
  <c r="H95" i="1" s="1"/>
  <c r="I95" i="1" s="1"/>
  <c r="G96" i="1"/>
  <c r="H96" i="1" s="1"/>
  <c r="I96" i="1" s="1"/>
  <c r="G97" i="1"/>
  <c r="H97" i="1" s="1"/>
  <c r="I97" i="1" s="1"/>
  <c r="G99" i="1"/>
  <c r="H99" i="1" s="1"/>
  <c r="I99" i="1" s="1"/>
  <c r="G100" i="1"/>
  <c r="H100" i="1" s="1"/>
  <c r="I100" i="1" s="1"/>
  <c r="G101" i="1"/>
  <c r="H101" i="1" s="1"/>
  <c r="I101" i="1" s="1"/>
  <c r="G103" i="1"/>
  <c r="H103" i="1" s="1"/>
  <c r="I103" i="1" s="1"/>
  <c r="G104" i="1"/>
  <c r="H104" i="1" s="1"/>
  <c r="I104" i="1" s="1"/>
  <c r="G105" i="1"/>
  <c r="H105" i="1" s="1"/>
  <c r="I105" i="1" s="1"/>
  <c r="G106" i="1"/>
  <c r="H106" i="1" s="1"/>
  <c r="I106" i="1" s="1"/>
  <c r="G108" i="1"/>
  <c r="H108" i="1" s="1"/>
  <c r="I108" i="1" s="1"/>
  <c r="G109" i="1"/>
  <c r="H109" i="1" s="1"/>
  <c r="I109" i="1" s="1"/>
  <c r="G110" i="1"/>
  <c r="H110" i="1" s="1"/>
  <c r="I110" i="1" s="1"/>
  <c r="G111" i="1"/>
  <c r="G112" i="1"/>
  <c r="H112" i="1" s="1"/>
  <c r="I112" i="1" s="1"/>
  <c r="G114" i="1"/>
  <c r="H114" i="1" s="1"/>
  <c r="I114" i="1" s="1"/>
  <c r="G115" i="1"/>
  <c r="H115" i="1" s="1"/>
  <c r="I115" i="1" s="1"/>
  <c r="G117" i="1"/>
  <c r="H117" i="1" s="1"/>
  <c r="I117" i="1" s="1"/>
  <c r="G118" i="1"/>
  <c r="H118" i="1" s="1"/>
  <c r="I118" i="1" s="1"/>
  <c r="G119" i="1"/>
  <c r="H119" i="1" s="1"/>
  <c r="I119" i="1" s="1"/>
  <c r="G120" i="1"/>
  <c r="H120" i="1" s="1"/>
  <c r="I120" i="1" s="1"/>
  <c r="G121" i="1"/>
  <c r="G123" i="1"/>
  <c r="H123" i="1" s="1"/>
  <c r="I123" i="1" s="1"/>
  <c r="G124" i="1"/>
  <c r="H124" i="1" s="1"/>
  <c r="I124" i="1" s="1"/>
  <c r="G126" i="1"/>
  <c r="H126" i="1" s="1"/>
  <c r="I126" i="1" s="1"/>
  <c r="G127" i="1"/>
  <c r="H127" i="1" s="1"/>
  <c r="I127" i="1" s="1"/>
  <c r="G129" i="1"/>
  <c r="H129" i="1" s="1"/>
  <c r="I129" i="1" s="1"/>
  <c r="G130" i="1"/>
  <c r="H130" i="1" s="1"/>
  <c r="I130" i="1" s="1"/>
  <c r="G131" i="1"/>
  <c r="H131" i="1" s="1"/>
  <c r="I131" i="1" s="1"/>
  <c r="G132" i="1"/>
  <c r="H132" i="1" s="1"/>
  <c r="I132" i="1" s="1"/>
  <c r="G134" i="1"/>
  <c r="H134" i="1" s="1"/>
  <c r="I134" i="1" s="1"/>
  <c r="G135" i="1"/>
  <c r="H135" i="1" s="1"/>
  <c r="I135" i="1" s="1"/>
  <c r="G137" i="1"/>
  <c r="H137" i="1" s="1"/>
  <c r="I137" i="1" s="1"/>
  <c r="G138" i="1"/>
  <c r="H138" i="1" s="1"/>
  <c r="I138" i="1" s="1"/>
  <c r="G141" i="1"/>
  <c r="H141" i="1" s="1"/>
  <c r="I141" i="1" s="1"/>
  <c r="G142" i="1"/>
  <c r="H142" i="1" s="1"/>
  <c r="I142" i="1" s="1"/>
  <c r="G144" i="1"/>
  <c r="H144" i="1" s="1"/>
  <c r="I144" i="1" s="1"/>
  <c r="G145" i="1"/>
  <c r="G146" i="1"/>
  <c r="H146" i="1" s="1"/>
  <c r="I146" i="1" s="1"/>
  <c r="G147" i="1"/>
  <c r="H147" i="1" s="1"/>
  <c r="I147" i="1" s="1"/>
  <c r="G148" i="1"/>
  <c r="H148" i="1" s="1"/>
  <c r="I148" i="1" s="1"/>
  <c r="G149" i="1"/>
  <c r="H149" i="1" s="1"/>
  <c r="I149" i="1" s="1"/>
  <c r="G150" i="1"/>
  <c r="H150" i="1" s="1"/>
  <c r="I150" i="1" s="1"/>
  <c r="G151" i="1"/>
  <c r="H151" i="1" s="1"/>
  <c r="I151" i="1" s="1"/>
  <c r="G152" i="1"/>
  <c r="H152" i="1" s="1"/>
  <c r="I152" i="1" s="1"/>
  <c r="G153" i="1"/>
  <c r="H153" i="1" s="1"/>
  <c r="I153" i="1" s="1"/>
  <c r="G154" i="1"/>
  <c r="H154" i="1" s="1"/>
  <c r="I154" i="1" s="1"/>
  <c r="G155" i="1"/>
  <c r="H155" i="1" s="1"/>
  <c r="I155" i="1" s="1"/>
  <c r="G156" i="1"/>
  <c r="H156" i="1" s="1"/>
  <c r="I156" i="1" s="1"/>
  <c r="G158" i="1"/>
  <c r="H158" i="1" s="1"/>
  <c r="I158" i="1" s="1"/>
  <c r="G159" i="1"/>
  <c r="H159" i="1" s="1"/>
  <c r="I159" i="1" s="1"/>
  <c r="G160" i="1"/>
  <c r="H160" i="1" s="1"/>
  <c r="I160" i="1" s="1"/>
  <c r="G161" i="1"/>
  <c r="H161" i="1" s="1"/>
  <c r="I161" i="1" s="1"/>
  <c r="G163" i="1"/>
  <c r="H163" i="1" s="1"/>
  <c r="I163" i="1" s="1"/>
  <c r="G164" i="1"/>
  <c r="H164" i="1" s="1"/>
  <c r="I164" i="1" s="1"/>
  <c r="G165" i="1"/>
  <c r="H165" i="1" s="1"/>
  <c r="I165" i="1" s="1"/>
  <c r="G167" i="1"/>
  <c r="H167" i="1" s="1"/>
  <c r="I167" i="1" s="1"/>
  <c r="G168" i="1"/>
  <c r="H168" i="1" s="1"/>
  <c r="I168" i="1" s="1"/>
  <c r="G169" i="1"/>
  <c r="H169" i="1" s="1"/>
  <c r="I169" i="1" s="1"/>
  <c r="G170" i="1"/>
  <c r="H170" i="1" s="1"/>
  <c r="I170" i="1" s="1"/>
  <c r="G171" i="1"/>
  <c r="H171" i="1" s="1"/>
  <c r="I171" i="1" s="1"/>
  <c r="G172" i="1"/>
  <c r="H172" i="1" s="1"/>
  <c r="I172" i="1" s="1"/>
  <c r="G173" i="1"/>
  <c r="H173" i="1" s="1"/>
  <c r="I173" i="1" s="1"/>
  <c r="G174" i="1"/>
  <c r="H174" i="1" s="1"/>
  <c r="I174" i="1" s="1"/>
  <c r="G175" i="1"/>
  <c r="G177" i="1"/>
  <c r="H177" i="1" s="1"/>
  <c r="I177" i="1" s="1"/>
  <c r="G178" i="1"/>
  <c r="H178" i="1" s="1"/>
  <c r="I178" i="1" s="1"/>
  <c r="G179" i="1"/>
  <c r="H179" i="1" s="1"/>
  <c r="I179" i="1" s="1"/>
  <c r="G180" i="1"/>
  <c r="H180" i="1" s="1"/>
  <c r="I180" i="1" s="1"/>
  <c r="G181" i="1"/>
  <c r="H181" i="1" s="1"/>
  <c r="I181" i="1" s="1"/>
  <c r="G182" i="1"/>
  <c r="H182" i="1" s="1"/>
  <c r="G184" i="1"/>
  <c r="H184" i="1" s="1"/>
  <c r="I184" i="1" s="1"/>
  <c r="G185" i="1"/>
  <c r="H185" i="1" s="1"/>
  <c r="I185" i="1" s="1"/>
  <c r="G186" i="1"/>
  <c r="H186" i="1" s="1"/>
  <c r="I186" i="1" s="1"/>
  <c r="G187" i="1"/>
  <c r="H187" i="1" s="1"/>
  <c r="I187" i="1" s="1"/>
  <c r="G188" i="1"/>
  <c r="H188" i="1" s="1"/>
  <c r="I188" i="1" s="1"/>
  <c r="G189" i="1"/>
  <c r="H189" i="1" s="1"/>
  <c r="I189" i="1" s="1"/>
  <c r="G190" i="1"/>
  <c r="H190" i="1" s="1"/>
  <c r="I190" i="1" s="1"/>
  <c r="G191" i="1"/>
  <c r="H191" i="1" s="1"/>
  <c r="I191" i="1" s="1"/>
  <c r="G192" i="1"/>
  <c r="H192" i="1" s="1"/>
  <c r="I192" i="1" s="1"/>
  <c r="G195" i="1"/>
  <c r="H195" i="1" s="1"/>
  <c r="I195" i="1" s="1"/>
  <c r="G196" i="1"/>
  <c r="H196" i="1" s="1"/>
  <c r="I196" i="1" s="1"/>
  <c r="G197" i="1"/>
  <c r="H197" i="1" s="1"/>
  <c r="I197" i="1" s="1"/>
  <c r="G198" i="1"/>
  <c r="H198" i="1" s="1"/>
  <c r="I198" i="1" s="1"/>
  <c r="G200" i="1"/>
  <c r="H200" i="1" s="1"/>
  <c r="I200" i="1" s="1"/>
  <c r="G201" i="1"/>
  <c r="H201" i="1" s="1"/>
  <c r="I201" i="1" s="1"/>
  <c r="G202" i="1"/>
  <c r="H202" i="1" s="1"/>
  <c r="I202" i="1" s="1"/>
  <c r="G203" i="1"/>
  <c r="H203" i="1" s="1"/>
  <c r="I203" i="1" s="1"/>
  <c r="G204" i="1"/>
  <c r="H204" i="1" s="1"/>
  <c r="I204" i="1" s="1"/>
  <c r="G207" i="1"/>
  <c r="H207" i="1" s="1"/>
  <c r="I207" i="1" s="1"/>
  <c r="G208" i="1"/>
  <c r="H208" i="1" s="1"/>
  <c r="I208" i="1" s="1"/>
  <c r="G209" i="1"/>
  <c r="H209" i="1" s="1"/>
  <c r="I209" i="1" s="1"/>
  <c r="G210" i="1"/>
  <c r="H210" i="1" s="1"/>
  <c r="I210" i="1" s="1"/>
  <c r="G211" i="1"/>
  <c r="H211" i="1" s="1"/>
  <c r="I211" i="1" s="1"/>
  <c r="G212" i="1"/>
  <c r="H212" i="1" s="1"/>
  <c r="I212" i="1" s="1"/>
  <c r="G213" i="1"/>
  <c r="H213" i="1" s="1"/>
  <c r="I213" i="1" s="1"/>
  <c r="G214" i="1"/>
  <c r="H214" i="1" s="1"/>
  <c r="I214" i="1" s="1"/>
  <c r="G215" i="1"/>
  <c r="H215" i="1" s="1"/>
  <c r="I215" i="1" s="1"/>
  <c r="G216" i="1"/>
  <c r="H216" i="1" s="1"/>
  <c r="I216" i="1" s="1"/>
  <c r="G217" i="1"/>
  <c r="H217" i="1" s="1"/>
  <c r="G219" i="1"/>
  <c r="H219" i="1" s="1"/>
  <c r="I219" i="1" s="1"/>
  <c r="G220" i="1"/>
  <c r="H220" i="1" s="1"/>
  <c r="I220" i="1" s="1"/>
  <c r="G221" i="1"/>
  <c r="H221" i="1" s="1"/>
  <c r="I221" i="1" s="1"/>
  <c r="G223" i="1"/>
  <c r="H223" i="1" s="1"/>
  <c r="I223" i="1" s="1"/>
  <c r="G224" i="1"/>
  <c r="H224" i="1" s="1"/>
  <c r="I224" i="1" s="1"/>
  <c r="G225" i="1"/>
  <c r="H225" i="1" s="1"/>
  <c r="I225" i="1" s="1"/>
  <c r="G226" i="1"/>
  <c r="H226" i="1" s="1"/>
  <c r="I226" i="1" s="1"/>
  <c r="G228" i="1"/>
  <c r="H228" i="1" s="1"/>
  <c r="I228" i="1" s="1"/>
  <c r="I227" i="1" s="1"/>
  <c r="C29" i="4" s="1"/>
  <c r="G230" i="1"/>
  <c r="H230" i="1" s="1"/>
  <c r="I230" i="1" s="1"/>
  <c r="G231" i="1"/>
  <c r="H231" i="1" s="1"/>
  <c r="I231" i="1" s="1"/>
  <c r="G232" i="1"/>
  <c r="H232" i="1" s="1"/>
  <c r="I232" i="1" s="1"/>
  <c r="G233" i="1"/>
  <c r="H233" i="1" s="1"/>
  <c r="I233" i="1" s="1"/>
  <c r="G234" i="1"/>
  <c r="H234" i="1" s="1"/>
  <c r="I234" i="1" s="1"/>
  <c r="G12" i="1"/>
  <c r="H12" i="1" s="1"/>
  <c r="I12" i="1" s="1"/>
  <c r="H81" i="1"/>
  <c r="I81" i="1" s="1"/>
  <c r="H111" i="1"/>
  <c r="I111" i="1" s="1"/>
  <c r="H121" i="1"/>
  <c r="I121" i="1" s="1"/>
  <c r="H145" i="1"/>
  <c r="I145" i="1" s="1"/>
  <c r="O48" i="4" l="1"/>
  <c r="P48" i="4"/>
  <c r="H29" i="4"/>
  <c r="F29" i="4"/>
  <c r="G29" i="4"/>
  <c r="K29" i="4"/>
  <c r="E29" i="4"/>
  <c r="I29" i="4"/>
  <c r="J29" i="4"/>
  <c r="L29" i="4"/>
  <c r="F54" i="4"/>
  <c r="L54" i="4"/>
  <c r="H54" i="4"/>
  <c r="G54" i="4"/>
  <c r="M54" i="4"/>
  <c r="I54" i="4"/>
  <c r="N54" i="4"/>
  <c r="E54" i="4"/>
  <c r="O54" i="4"/>
  <c r="P54" i="4"/>
  <c r="J54" i="4"/>
  <c r="K54" i="4"/>
  <c r="I365" i="1"/>
  <c r="I310" i="1"/>
  <c r="I90" i="1"/>
  <c r="I303" i="1"/>
  <c r="I283" i="1"/>
  <c r="I272" i="1"/>
  <c r="I218" i="1"/>
  <c r="I306" i="1"/>
  <c r="I322" i="1"/>
  <c r="I313" i="1"/>
  <c r="I298" i="1"/>
  <c r="I278" i="1"/>
  <c r="I382" i="1"/>
  <c r="I361" i="1"/>
  <c r="I400" i="1"/>
  <c r="C57" i="4" s="1"/>
  <c r="I350" i="1"/>
  <c r="I293" i="1"/>
  <c r="I253" i="1"/>
  <c r="C39" i="4" s="1"/>
  <c r="I70" i="1"/>
  <c r="I136" i="1"/>
  <c r="I222" i="1"/>
  <c r="I140" i="1"/>
  <c r="I107" i="1"/>
  <c r="I157" i="1"/>
  <c r="I102" i="1"/>
  <c r="I61" i="1"/>
  <c r="I229" i="1"/>
  <c r="C32" i="4" s="1"/>
  <c r="I199" i="1"/>
  <c r="I128" i="1"/>
  <c r="I194" i="1"/>
  <c r="I125" i="1"/>
  <c r="I35" i="1"/>
  <c r="I116" i="1"/>
  <c r="I113" i="1"/>
  <c r="I122" i="1"/>
  <c r="I75" i="1"/>
  <c r="I133" i="1"/>
  <c r="I183" i="1"/>
  <c r="I143" i="1"/>
  <c r="I98" i="1"/>
  <c r="I79" i="1"/>
  <c r="I49" i="1"/>
  <c r="I29" i="1"/>
  <c r="C14" i="4" s="1"/>
  <c r="I162" i="1"/>
  <c r="I93" i="1"/>
  <c r="I84" i="1"/>
  <c r="I67" i="1"/>
  <c r="H175" i="1"/>
  <c r="I175" i="1" s="1"/>
  <c r="I166" i="1" s="1"/>
  <c r="I47" i="1"/>
  <c r="I41" i="1" s="1"/>
  <c r="I264" i="1"/>
  <c r="I259" i="1" s="1"/>
  <c r="H22" i="1"/>
  <c r="I22" i="1" s="1"/>
  <c r="I11" i="1" s="1"/>
  <c r="C11" i="4" s="1"/>
  <c r="I397" i="1"/>
  <c r="I386" i="1" s="1"/>
  <c r="I378" i="1"/>
  <c r="I368" i="1" s="1"/>
  <c r="I349" i="1"/>
  <c r="I331" i="1" s="1"/>
  <c r="I270" i="1"/>
  <c r="I265" i="1" s="1"/>
  <c r="I248" i="1"/>
  <c r="I247" i="1"/>
  <c r="I246" i="1"/>
  <c r="I217" i="1"/>
  <c r="I206" i="1" s="1"/>
  <c r="I182" i="1"/>
  <c r="I176" i="1" s="1"/>
  <c r="I58" i="1"/>
  <c r="I54" i="1" s="1"/>
  <c r="Q48" i="4" l="1"/>
  <c r="K11" i="4"/>
  <c r="L11" i="4"/>
  <c r="J11" i="4"/>
  <c r="E11" i="4"/>
  <c r="H11" i="4"/>
  <c r="F11" i="4"/>
  <c r="G11" i="4"/>
  <c r="I11" i="4"/>
  <c r="G14" i="4"/>
  <c r="F14" i="4"/>
  <c r="H14" i="4"/>
  <c r="E32" i="4"/>
  <c r="Q32" i="4" s="1"/>
  <c r="Q54" i="4"/>
  <c r="E57" i="4"/>
  <c r="Q57" i="4" s="1"/>
  <c r="G39" i="4"/>
  <c r="H39" i="4"/>
  <c r="F39" i="4"/>
  <c r="Q29" i="4"/>
  <c r="I381" i="1"/>
  <c r="C51" i="4" s="1"/>
  <c r="I237" i="1"/>
  <c r="C36" i="4" s="1"/>
  <c r="I258" i="1"/>
  <c r="C42" i="4" s="1"/>
  <c r="I309" i="1"/>
  <c r="C45" i="4" s="1"/>
  <c r="I205" i="1"/>
  <c r="C26" i="4" s="1"/>
  <c r="I193" i="1"/>
  <c r="C23" i="4" s="1"/>
  <c r="I139" i="1"/>
  <c r="C20" i="4" s="1"/>
  <c r="I34" i="1"/>
  <c r="Q39" i="4" l="1"/>
  <c r="K23" i="4"/>
  <c r="J23" i="4"/>
  <c r="L23" i="4"/>
  <c r="L36" i="4"/>
  <c r="H36" i="4"/>
  <c r="J36" i="4"/>
  <c r="M36" i="4"/>
  <c r="E36" i="4"/>
  <c r="K36" i="4"/>
  <c r="N36" i="4"/>
  <c r="I36" i="4"/>
  <c r="G36" i="4"/>
  <c r="P36" i="4"/>
  <c r="F36" i="4"/>
  <c r="O36" i="4"/>
  <c r="L42" i="4"/>
  <c r="I42" i="4"/>
  <c r="J42" i="4"/>
  <c r="K42" i="4"/>
  <c r="G42" i="4"/>
  <c r="H42" i="4"/>
  <c r="F42" i="4"/>
  <c r="E42" i="4"/>
  <c r="M42" i="4"/>
  <c r="N42" i="4"/>
  <c r="O42" i="4"/>
  <c r="P51" i="4"/>
  <c r="O51" i="4"/>
  <c r="I10" i="1"/>
  <c r="C17" i="4"/>
  <c r="C58" i="4" s="1"/>
  <c r="Q11" i="4"/>
  <c r="I20" i="4"/>
  <c r="J20" i="4"/>
  <c r="G20" i="4"/>
  <c r="H20" i="4"/>
  <c r="Q14" i="4"/>
  <c r="J26" i="4"/>
  <c r="K26" i="4"/>
  <c r="L26" i="4"/>
  <c r="O45" i="4"/>
  <c r="P45" i="4"/>
  <c r="N45" i="4"/>
  <c r="I236" i="1"/>
  <c r="I9" i="1" l="1"/>
  <c r="M58" i="4"/>
  <c r="M59" i="4" s="1"/>
  <c r="Q20" i="4"/>
  <c r="Q23" i="4"/>
  <c r="Q36" i="4"/>
  <c r="C47" i="4"/>
  <c r="C28" i="4"/>
  <c r="C53" i="4"/>
  <c r="C10" i="4"/>
  <c r="C13" i="4"/>
  <c r="C38" i="4"/>
  <c r="C56" i="4"/>
  <c r="C31" i="4"/>
  <c r="C22" i="4"/>
  <c r="C44" i="4"/>
  <c r="C41" i="4"/>
  <c r="C19" i="4"/>
  <c r="C25" i="4"/>
  <c r="C35" i="4"/>
  <c r="C50" i="4"/>
  <c r="O58" i="4"/>
  <c r="Q51" i="4"/>
  <c r="Q26" i="4"/>
  <c r="Q45" i="4"/>
  <c r="N58" i="4"/>
  <c r="F17" i="4"/>
  <c r="C16" i="4"/>
  <c r="L17" i="4"/>
  <c r="L58" i="4" s="1"/>
  <c r="G17" i="4"/>
  <c r="G58" i="4" s="1"/>
  <c r="K17" i="4"/>
  <c r="K58" i="4" s="1"/>
  <c r="E17" i="4"/>
  <c r="E58" i="4" s="1"/>
  <c r="J17" i="4"/>
  <c r="J58" i="4" s="1"/>
  <c r="H17" i="4"/>
  <c r="H58" i="4" s="1"/>
  <c r="I17" i="4"/>
  <c r="I58" i="4" s="1"/>
  <c r="Q42" i="4"/>
  <c r="P58" i="4"/>
  <c r="F58" i="4"/>
  <c r="M60" i="4" l="1"/>
  <c r="G60" i="4"/>
  <c r="G59" i="4"/>
  <c r="I60" i="4"/>
  <c r="I59" i="4"/>
  <c r="J59" i="4"/>
  <c r="J60" i="4"/>
  <c r="K59" i="4"/>
  <c r="K60" i="4"/>
  <c r="F60" i="4"/>
  <c r="F59" i="4"/>
  <c r="O59" i="4"/>
  <c r="O60" i="4"/>
  <c r="P59" i="4"/>
  <c r="P60" i="4"/>
  <c r="E59" i="4"/>
  <c r="E62" i="4" s="1"/>
  <c r="E60" i="4"/>
  <c r="L60" i="4"/>
  <c r="L59" i="4"/>
  <c r="N60" i="4"/>
  <c r="N59" i="4"/>
  <c r="H59" i="4"/>
  <c r="H60" i="4"/>
  <c r="Q17" i="4"/>
  <c r="Q58" i="4" s="1"/>
  <c r="Q59" i="4" l="1"/>
  <c r="E61" i="4"/>
  <c r="F61" i="4" s="1"/>
  <c r="G61" i="4" s="1"/>
  <c r="H61" i="4" s="1"/>
  <c r="I61" i="4" s="1"/>
  <c r="J61" i="4" s="1"/>
  <c r="K61" i="4" s="1"/>
  <c r="L61" i="4" s="1"/>
  <c r="M61" i="4" s="1"/>
  <c r="N61" i="4" s="1"/>
  <c r="O61" i="4" s="1"/>
  <c r="P61" i="4" s="1"/>
  <c r="Q61" i="4" s="1"/>
  <c r="Q60" i="4"/>
  <c r="F62" i="4"/>
  <c r="G62" i="4" s="1"/>
  <c r="H62" i="4" s="1"/>
  <c r="I62" i="4" s="1"/>
  <c r="J62" i="4" s="1"/>
  <c r="K62" i="4" s="1"/>
  <c r="L62" i="4" s="1"/>
  <c r="M62" i="4" s="1"/>
  <c r="N62" i="4" s="1"/>
  <c r="O62" i="4" s="1"/>
  <c r="P62" i="4" s="1"/>
  <c r="Q62" i="4" l="1"/>
</calcChain>
</file>

<file path=xl/sharedStrings.xml><?xml version="1.0" encoding="utf-8"?>
<sst xmlns="http://schemas.openxmlformats.org/spreadsheetml/2006/main" count="2083" uniqueCount="781">
  <si>
    <t>CONTENÇÃO: BAIRRO SANTA CECÍLIA C4.1</t>
  </si>
  <si>
    <t>SERVIÇOS PRELIMINARES</t>
  </si>
  <si>
    <t>ACÕES PARA VIABILIZAÇÃO DAS OBRAS (ENSAIOS TÉCNICOS)</t>
  </si>
  <si>
    <t>OBRAS COM ESTRUTURA DE CONTENÇÃO</t>
  </si>
  <si>
    <t>MOVIMENTAÇÃO DE TERRA</t>
  </si>
  <si>
    <t>MURO 1: PAINEL DE CONCRETO ARMADO</t>
  </si>
  <si>
    <t>MURO 1: SAPATA DE CONCRETO ARMADO</t>
  </si>
  <si>
    <t>MURO 1: PILAR DE CONCRETO ARMADO</t>
  </si>
  <si>
    <t>MURO 1: ESTACA RAIZ</t>
  </si>
  <si>
    <t>MURO 1: DEMAIS SERVIÇOS</t>
  </si>
  <si>
    <t>MURO 2: PAINEL DE CONCRETO ARMADO</t>
  </si>
  <si>
    <t>MURO 2: SAPATA DE CONCRETO ARMADO</t>
  </si>
  <si>
    <t>MURO 2: PILAR DE CONCRETO ARMADO</t>
  </si>
  <si>
    <t>MURO 2: ESTACA RAIZ</t>
  </si>
  <si>
    <t>MURO 2: DEMAIS SERVIÇOS</t>
  </si>
  <si>
    <t>MURO 3: PAINEL DE CONCRETO ARMADO</t>
  </si>
  <si>
    <t>MURO 3: VIGA DE COROAMENTO</t>
  </si>
  <si>
    <t>MURO 3: PILAR DE CONCRETO ARMADO</t>
  </si>
  <si>
    <t>MURO 3: ESTACA RAIZ</t>
  </si>
  <si>
    <t>MURO 3: DEMAIS SERVIÇOS</t>
  </si>
  <si>
    <t>SOLO GRAMPEADO T1,T2,T3 E T4: GRAMPO / PLANTIO DE GRAMA</t>
  </si>
  <si>
    <t>SOLO    GRAMPEADO    T1,T2,T3    E    T4:    PLACA    DE    ANCORAGEM    / GRAUTEAMENTO DA CABEÇA / PINTURA PROTETORA</t>
  </si>
  <si>
    <t>SOLO GRAMPEADO T1,T2,T3 E T4: TELA E FIXAÇÃO DA TELA</t>
  </si>
  <si>
    <t>SOLO GRAMPEADO T5: GRAMPO / CONCRETO PROJETADO / DRENO</t>
  </si>
  <si>
    <t>SOLO GRAMPEADO T5: TELA E FIXAÇÃO DA TELA</t>
  </si>
  <si>
    <t>OBRAS DE DRENAGEM DE ÁGUAS PLUVIAIS</t>
  </si>
  <si>
    <t>CANALETA EM MEIA CANA PRÉ-MOLDADA (PRANCHA: PC02/11)</t>
  </si>
  <si>
    <t>GRELHA   PARA   CANALETA   RETANGULAR   DE   CONCRETO   DR-7A-3 (PRANCHA: PC06/11)</t>
  </si>
  <si>
    <t>BSTC / PEAD (PRANCHA: PC 02/11)</t>
  </si>
  <si>
    <t>BERÇO EM BRITA Nº 1 PARA TUBO PEAD DN=500MM (PRANCHA: PC02/11 ENTRE CX1, CP1, CP2, CP3 E PV1)</t>
  </si>
  <si>
    <t>EQUIPAMENTOS DE DRENAGEM</t>
  </si>
  <si>
    <t>PROTEÇÃO SUPERFICIAL DE TALUDE</t>
  </si>
  <si>
    <t>RIP RAP DE SOLO-CIMENTO ENSACADO</t>
  </si>
  <si>
    <t>CONCRETO PROJETADO</t>
  </si>
  <si>
    <t>AÇÕES E OBRAS COMPLEMENTARES</t>
  </si>
  <si>
    <t>PAVIMENTAÇÃO APÓS ABERTURA DE VALA DA REDE  COLETORA</t>
  </si>
  <si>
    <t>PASSEIO / MEIO-FIO</t>
  </si>
  <si>
    <t>OUTROS SERVIÇOS</t>
  </si>
  <si>
    <t>ADMINISTRAÇÃO LOCAL: OBRA C4.1</t>
  </si>
  <si>
    <t>SINAPI</t>
  </si>
  <si>
    <t>Composição</t>
  </si>
  <si>
    <t>73960/1</t>
  </si>
  <si>
    <t>Cotação</t>
  </si>
  <si>
    <t>COT 05</t>
  </si>
  <si>
    <t>SINAPI-I</t>
  </si>
  <si>
    <t>COMP 03</t>
  </si>
  <si>
    <t>COMP 04</t>
  </si>
  <si>
    <t>COMP 08</t>
  </si>
  <si>
    <t>74022/30</t>
  </si>
  <si>
    <t>74022/58</t>
  </si>
  <si>
    <t>COMP 02</t>
  </si>
  <si>
    <t>COT 01</t>
  </si>
  <si>
    <t>COMP 109</t>
  </si>
  <si>
    <t>73820/1</t>
  </si>
  <si>
    <t>COMP 103</t>
  </si>
  <si>
    <t>COMP 96</t>
  </si>
  <si>
    <t>COMP 113</t>
  </si>
  <si>
    <t>COMPOSIÇÃO</t>
  </si>
  <si>
    <t>COMP 78</t>
  </si>
  <si>
    <t>COMP 79</t>
  </si>
  <si>
    <t>COMP 81</t>
  </si>
  <si>
    <t>COMP 07</t>
  </si>
  <si>
    <t>COMP 105</t>
  </si>
  <si>
    <t>COMP 84</t>
  </si>
  <si>
    <t>COMP 83</t>
  </si>
  <si>
    <t>73965/11</t>
  </si>
  <si>
    <t>COMP 85</t>
  </si>
  <si>
    <t>COMP 11</t>
  </si>
  <si>
    <t>COMP 47</t>
  </si>
  <si>
    <t>COMP 39</t>
  </si>
  <si>
    <t>COMP 40</t>
  </si>
  <si>
    <t>COMP 38</t>
  </si>
  <si>
    <t>SICRO</t>
  </si>
  <si>
    <t>COMP 49</t>
  </si>
  <si>
    <t>COMP 18</t>
  </si>
  <si>
    <t>102726A</t>
  </si>
  <si>
    <t>102726B</t>
  </si>
  <si>
    <t>SETOP</t>
  </si>
  <si>
    <t>RO-51229</t>
  </si>
  <si>
    <t>COMP 20</t>
  </si>
  <si>
    <t>COMP 108</t>
  </si>
  <si>
    <t>COMP 114</t>
  </si>
  <si>
    <t>CO-27367</t>
  </si>
  <si>
    <t>CO-27427</t>
  </si>
  <si>
    <t>CO-27426</t>
  </si>
  <si>
    <t>CO-27424</t>
  </si>
  <si>
    <t>CO-27425</t>
  </si>
  <si>
    <t>CO-27389</t>
  </si>
  <si>
    <t>BDI ONERADO:</t>
  </si>
  <si>
    <t>BDI DIFERENCIADO:</t>
  </si>
  <si>
    <t>DESCRIÇÃO</t>
  </si>
  <si>
    <t>ITEM</t>
  </si>
  <si>
    <t>QUANT.</t>
  </si>
  <si>
    <t>PREÇO UNITÁRIO SEM BDI</t>
  </si>
  <si>
    <t>UN.</t>
  </si>
  <si>
    <t>PREÇO 
UNITÁRIO 
COM BDI</t>
  </si>
  <si>
    <t>PREÇO
TOTAL 
COM BDI</t>
  </si>
  <si>
    <t>ADMINISTRAÇÃO LOCAL DA OBRA C4.4: (93572 / 93565 / 100321 / 100289 / 88326  /  CO-27389)  /  VIGILÂNCIA  DA  OBRA  (DIURNA  (Seg.  a  Sexta):  05h às 07h  /  17h  às  22h  =  7h/dia   /  (Sáb.  e  Domingo):  17h/dia)  E  NOTURNA  (Seg.  a Seg.): 22h às 05h = 7h/dia), CONFORME CRONOGRAMA DE OBRA</t>
  </si>
  <si>
    <t>CONTENÇÃO: BAIRRO SANTA CECÍLIA C4.4</t>
  </si>
  <si>
    <t>AÇÕES PARA A VIABILIZAÇÃO DAS OBRAS (ENSAIOS TÉCNICOS)</t>
  </si>
  <si>
    <t>PAINEL CORTINA ATIRANTADA</t>
  </si>
  <si>
    <t>ESTACA RAIZ</t>
  </si>
  <si>
    <t>ANCORAGEM DE TIRANTE</t>
  </si>
  <si>
    <t>ARMADURA DE PUNÇÃO</t>
  </si>
  <si>
    <t>TIRANTES</t>
  </si>
  <si>
    <t>DEMAIS SERVIÇOS DO PAINEL CORTINA</t>
  </si>
  <si>
    <t>SOLO GRAMPEADO</t>
  </si>
  <si>
    <t>PLACA DE ANCORAGEM (FORNECIMENTO, PINTURA E INSTALAÇÃO)</t>
  </si>
  <si>
    <t>TELA E FIXAÇÃO DA TELA</t>
  </si>
  <si>
    <t>CANALETA EM MEIA CANA</t>
  </si>
  <si>
    <t>CANALETA RETANGULAR TIPO DR-7A-1</t>
  </si>
  <si>
    <t>CANALETA RETANGULAR TIPO DR-7A-2</t>
  </si>
  <si>
    <t>BOCA DE LEÃO SIMPLES - BES</t>
  </si>
  <si>
    <t>TUBO PVC E PROTEÇÃO DO TUBO</t>
  </si>
  <si>
    <t>APARELHOS DE DRENAGEM</t>
  </si>
  <si>
    <t>BSTC DE CONCRETO DN=600MM</t>
  </si>
  <si>
    <t>PROTEÇÃO SUPERFICIAL DO TALUDE</t>
  </si>
  <si>
    <t>PAVIMENTAÇÃO APÓS ABERTURA DE VALA DA REDE COLETORA</t>
  </si>
  <si>
    <t>ADMINISTRAÇÃO LOCAL: OBRA C4.4</t>
  </si>
  <si>
    <t>M2</t>
  </si>
  <si>
    <t>BDI 1</t>
  </si>
  <si>
    <t>UNID.</t>
  </si>
  <si>
    <t>TAPUME COM TELHA METÁLICA. AF_03/2024</t>
  </si>
  <si>
    <t>LIMPEZA    MANUAL    DE    VEGETAÇÃO    EM    TERRENO    COM    ENXADA. AF_03/2024</t>
  </si>
  <si>
    <t>CARGA MANUAL DE ENTULHO EM CAMINHÃO BASCULANTE 6 M3</t>
  </si>
  <si>
    <t>M3</t>
  </si>
  <si>
    <t>TRANSPORTE  COM  CAMINHÃO  BASCULANTE  DE  6  M³,  EM  VIA  URBANA PAVIMENTADA, DMT ATÉ 30 KM (UNIDADE: M3XKM). AF_07/2020</t>
  </si>
  <si>
    <t>M3XKM</t>
  </si>
  <si>
    <t>ISOLAMENTO DE OBRA COM TELA PLASTICA COM MALHA DE 5MM</t>
  </si>
  <si>
    <t>BDI 2</t>
  </si>
  <si>
    <t>MES</t>
  </si>
  <si>
    <t>UN</t>
  </si>
  <si>
    <t>ENSAIO DE RESISTÊNCIA A COMPRESSÃO SIMPLES - CONCRETO</t>
  </si>
  <si>
    <t>ENSAIO DE ABATIMENTO DO TRONCO DE CONE</t>
  </si>
  <si>
    <t>ENSAIO  DE  TRAÇÃO,  DOBRAMENTO  E  VERIFICAÇÃO  DE  BITOLAS  EM BARRAS DE AÇO ACIMA DE 1" &gt; REF.: SETOP ED-49543</t>
  </si>
  <si>
    <t>UNID</t>
  </si>
  <si>
    <t>ENSAIO DE ARRANCAMENTO DE GRAMPOS PARA SOLO GRAMPEADO</t>
  </si>
  <si>
    <t>REATERRO  MANUAL  DE  VALAS,  COM  COMPACTADOR  DE  SOLOS  DE PERCUSSÃO. AF_08/2023</t>
  </si>
  <si>
    <t>CARGA,    MANOBRA    E    DESCARGA    DE    ENTULHO    EM    CAMINHÃO BASCULANTE 6 M³ - CARGA COM ESCAVADEIRA HIDRÁULICA  (CAÇAMBA DE 0,80 M³ / 111 HP) E DESCARGA LIVRE (UNIDADE: M3). AF_07/2020</t>
  </si>
  <si>
    <t>MONTAGEM E DESMONTAGEM DE FÔRMA DE PILARES RETANGULARES E   ESTRUTURAS   SIMILARES,   PÉ-DIREITO   SIMPLES,   EM   CHAPA   DE MADEIRA COMPENSADA RESINADA, 4 UTILIZAÇÕES. AF_09/2020</t>
  </si>
  <si>
    <t>ARMAÇÃO DE CORTINA DE CONTENÇÃO EM CONCRETO ARMADO, COM AÇO CA-50 DE 12,5 MM - MONTAGEM. AF_07/2019</t>
  </si>
  <si>
    <t>KG</t>
  </si>
  <si>
    <t>ARMAÇÃO DE CORTINA DE CONTENÇÃO EM CONCRETO ARMADO, COM AÇO CA-50 DE 16 MM - MONTAGEM. AF_07/2019</t>
  </si>
  <si>
    <t>M2XMES</t>
  </si>
  <si>
    <t>MONTAGEM  E  DESMONTAGEM  DE  ANDAIME  MODULAR  FACHADEIRO, COM  PISO  METÁLICO,  PARA  EDIFÍCIOS  COM  MULTIPLOS  PAVIMENTOS (EXCLUSIVE ANDAIME E LIMPEZA). AF_03/2024</t>
  </si>
  <si>
    <t>MOBILIZACAO E DESMOBILIZACAO DE EQUIPAMENTOS PARA EXECUÇÃO DE ESTACA RAIZ: TRECHO C4.1 (50% P/ MUROS 1, 2 E 3) E TRECHO C4.4 (50%) &gt; REF.: SUDECAP 04.10.01</t>
  </si>
  <si>
    <t>%</t>
  </si>
  <si>
    <t>COMP 95</t>
  </si>
  <si>
    <t>M</t>
  </si>
  <si>
    <t>LOCAÇÃO DE PONTO PARA REFERÊNCIA TOPOGRÁFICA (99058)</t>
  </si>
  <si>
    <t>PLACA  DE  ANCORAGEM,  1/2",  20X20CM, PARA  CHUMBADOR DE  20MM &gt; REF.: SICRO M1991 (OBS: ESP.: 16MM CONVERTIDA PARA ESP.: 12,7MM)</t>
  </si>
  <si>
    <t>COMP 05</t>
  </si>
  <si>
    <t>COMP 51</t>
  </si>
  <si>
    <t>BAINHA METÁLICA REDONDA D = 35 MM PARA 3 CORDOALHAS D = 12,7 MM - FORNECIMENTO, INSTALAÇÃO E INJEÇÃO DE NATA DE CIMENTO &gt; REF.: SICRO 4508181</t>
  </si>
  <si>
    <t>COMP 106</t>
  </si>
  <si>
    <t>ANCORAGEM  ATIVA  COM  3  CORDOALHAS  ADERENTES  D  =  12,7  MM, EXCETO    INJEÇÃO    DE    NATA    DE    CIMENTO    -    FORNECIMENTO    E INSTALAÇÃO &gt; REF.: SICRO 4507766</t>
  </si>
  <si>
    <t>COMP 62</t>
  </si>
  <si>
    <t>COMP 53</t>
  </si>
  <si>
    <t>COMP 107</t>
  </si>
  <si>
    <t>ANCORAGEM  ATIVA  COM  5  CORDOALHAS  ADERENTES  D  =  12,7  MM, EXCETO    INJEÇÃO    DE    NATA    DE    CIMENTO    -    FORNECIMENTO    E INSTALAÇÃO &gt; REF.: SICRO 4507768</t>
  </si>
  <si>
    <t>COMP 64</t>
  </si>
  <si>
    <t>EXECUÇÃO DE PERFURAÇÃO PARA TIRANTE, COMPRIMENTO MAIOR OU IGUAL A 14 M E MENOR QUE 22 M, COM DIÂMETRO DE FURO DE 150 MM EXECUTADO  COM   HASTE   E   TUBOS   DE   REVESTIMENTO  UTILIZANDO PERFURATRIZ SOBRE ESTEIRA. AF_11/2023</t>
  </si>
  <si>
    <t>COMP 19</t>
  </si>
  <si>
    <t>ENCHIMENTO DE AREIA MÉDIA PARA DRENO ESP.: 30CM, LANÇAMENTO MANUAL</t>
  </si>
  <si>
    <t>DRENO  BARBACÃ,  DN  50  MM,  C=1,00M,  COM  MATERIAL  DRENANTE  EM AREIA MÉDIA E GEOTÊXTIL, CONFORME PROJETO PRANCHA 14/14</t>
  </si>
  <si>
    <t>102726C</t>
  </si>
  <si>
    <t>EXECUÇÃO DE GRAMPO PARA SOLO GRAMPEADO COM COMPRIMENTO MAIOR  QUE  4  M  E  MENOR  OU  IGUAL  A  6  M,  DIÂMETRO  DE  10  CM, PERFURAÇÃO    COM    EQUIPAMENTO    MANUAL    E    ARMADURA    COM DIÂMETRO DE 25 MM &gt; REF.: 93958</t>
  </si>
  <si>
    <t>EXECUÇÃO DE GRAMPO PARA SOLO GRAMPEADO COM COMPRIMENTO MAIOR    QUE    10    M,    DIÂMETRO    DE    10    CM,    PERFURAÇÃO    COM EQUIPAMENTO MANUAL E ARMADURA COM DIÂMETRO DE 25 MM &gt; REF.: 93961</t>
  </si>
  <si>
    <t>PLANTIO DE GRAMA BATATAIS EM PLACAS. AF_05/2018</t>
  </si>
  <si>
    <t>COMP 06</t>
  </si>
  <si>
    <t>PINTURA  COM  TINTA  ALQUÍDICA  DE  FUNDO  E  ACABAMENTO  (ESMALTE SINTÉTICO     GRAFITE)     APLICADA     A     ROLO     OU     PINCEL     SOBRE SUPERFÍCIES METÁLICAS (EXCETO PERFIL) EXECUTADO EM OBRA (POR DEMÃO). AF_01/2020</t>
  </si>
  <si>
    <t>CANALETA  MEIA  CANA  PRÉ-MOLDADA  DE  CONCRETO  (D  =  20  CM)  - FORNECIMENTO E INSTALAÇÃO. AF_08/2021</t>
  </si>
  <si>
    <t>LOCAÇÃO DE REDE DE ÁGUA OU ESGOTO. AF_03/2024</t>
  </si>
  <si>
    <t>ARMAÇÃO    DE    ESTRUTURAS    DIVERSAS    DE    CONCRETO    ARMADO, EXCETO VIGAS, PILARES, LAJES E FUNDAÇÕES, UTILIZANDO AÇO CA-50 DE 8,0 MM - MONTAGEM. AF_06/2022</t>
  </si>
  <si>
    <t>ARMAÇÃO    DE    ESTRUTURAS    DIVERSAS    DE    CONCRETO    ARMADO, EXCETO VIGAS, PILARES, LAJES E FUNDAÇÕES, UTILIZANDO AÇO CA-50 DE 10,0 MM - MONTAGEM. AF_06/2022</t>
  </si>
  <si>
    <t>CONCRETO        USINADO        BOMBEADO        FCK=25MPA,        INCLUSIVE LANÇAMENTO, ADENSAMENTO E ACABAMENTO (I-34493 / COEF.: 99432)</t>
  </si>
  <si>
    <t>LASTRO  DE  CONCRETO  MAGRO,  APLICADO  EM  PISOS,  LAJES  SOBRE SOLO OU RADIERS, ESPESSURA DE 5 CM. AF_01/2024</t>
  </si>
  <si>
    <t>REGULARIZAÇÃO    E    COMPACTAÇÃO    MANUAL    DE    TERRENO    COM SOQUETE</t>
  </si>
  <si>
    <t>FABRICAÇÃO,  MONTAGEM  E  DESMONTAGEM  DE  FÔRMA   PARA  VIGA BALDRAME, EM CHAPA DE MADEIRA COMPENSADA RESINADA, E=17 MM, 4 UTILIZAÇÕES. AF_01/2024</t>
  </si>
  <si>
    <t>ESCAVAÇÃO MANUAL DE VALA COM PROFUNDIDADE MENOR OU IGUAL A 1,30 M. AF_02/2021</t>
  </si>
  <si>
    <t>ESCAVAÇÃO MANUAL DE VALA EM  MATERIAL DE 1A CATEGORIA  DE 1,5 ATE 3M EXCLUINDO ESGOTAMENTO / ESCORAMENTO</t>
  </si>
  <si>
    <t>ESCORAMENTO DE VALAS CONTINUO</t>
  </si>
  <si>
    <t>ALVENARIA   DE   BLOCOS   DE   CONCRETO  ESTRUTURAL   14X19X29  CM (ESPESSURA 14 CM), FBK = 4,5 MPA, UTILIZANDO PALHETA. AF_10/2022</t>
  </si>
  <si>
    <t>ARGAMASSA  TRAÇO  1:3  (EM  VOLUME  DE   CIMENTO  E   AREIA  MÉDIA ÚMIDA), PREPARO MANUAL. AF_08/2019</t>
  </si>
  <si>
    <t>GRELHA   EM   FERRO   FUNDIDO   SIMPLES   COM   REQUADRO,   CARGA MÁXIMA  12,5  T,  300  X  1000  MM,  E  =  15  MM,  FORNECIDA  E  ASSENTADA COM ARGAMASSA 1:4 CIMENTO:AREIA . REF.: SINAPI 73799/001 (04/2016)</t>
  </si>
  <si>
    <t>COMP 82</t>
  </si>
  <si>
    <t>COMP 94</t>
  </si>
  <si>
    <t>ARGAMASSA  TRAÇO  1:3  (EM  VOLUME  DE   CIMENTO  E   AREIA  MÉDIA ÚMIDA), PREPARO MECÂNICO COM BETONEIRA 400 L. AF_08/2019</t>
  </si>
  <si>
    <t>GRAUTE   FGK=30   MPA;   TRAÇO   1:0,02:0,9:1,2   (EM   MASSA   SECA   DE CIMENTO/  CAL/  AREIA  GROSSA/  BRITA  0)  -  PREPARO  MECÂNICO  COM BETONEIRA 400 L. AF_09/2021</t>
  </si>
  <si>
    <t>TELA   DE   ACO   SOLDADA   NERVURADA,   CA-60,   Q-196,   (3,11   KG/M2), DIAMETRO  DO  FIO  =  5,0  MM,  LARGURA  =  2,45  M,  ESPACAMENTO  DA MALHA = 10 X 10 CM</t>
  </si>
  <si>
    <t>POÇO DE VISITA - PVI 02 &gt; REF.: SICRO 2003680</t>
  </si>
  <si>
    <t>COMP 30</t>
  </si>
  <si>
    <t>CHAMINÉ DE POÇO DE VISITA CPV01 &gt; REF.: SICRO 2003714</t>
  </si>
  <si>
    <t>TUBO  DE  CONCRETO  PARA  REDES  COLETORAS  DE  ÁGUAS  PLUVIAIS, DIÂMETRO DE 600 MM, JUNTA RÍGIDA, INSTALADO EM LOCAL COM BAIXO NÍVEL   DE   INTERFERÊNCIAS   -   FORNECIMENTO   E   ASSENTAMENTO. AF_03/2024</t>
  </si>
  <si>
    <t>FABRICAÇÃO,  MONTAGEM  E  DESMONTAGEM  DE  FÔRMA   PARA  VIGA BALDRAME,    EM    MADEIRA    SERRADA,    E=25    MM,    4    UTILIZAÇÕES. AF_01/2024</t>
  </si>
  <si>
    <t>LANÇAMENTO  COM  USO  DE  BALDES,  ADENSAMENTO  E  ACABAMENTO DE CONCRETO EM ESTRUTURAS. AF_02/2022</t>
  </si>
  <si>
    <t>GUIA (MEIO-FIO) E SARJETA CONJUGADOS DE CONCRETO, MOLDADA  IN LOCO   EM  TRECHO  RETO  COM EXTRUSORA,  45  CM  BASE  (15  CM BASE DA GUIA + 30 CM BASE DA SARJETA) X 22 CM ALTURA. AF_01/2024</t>
  </si>
  <si>
    <t>EXECUÇÃO   DE   PASSEIO   (CALÇADA)   OU   PISO   DE   CONCRETO   COM CONCRETO    MOLDADO    IN    LOCO,    FEITO   EM    OBRA,   ACABAMENTO CONVENCIONAL, NÃO ARMADO. AF_08/2022</t>
  </si>
  <si>
    <t>DEMOLIÇÃO     PARCIAL     DE     PAVIMENTO     ASFÁLTICO,     DE     FORMA MECANIZADA, SEM REAPROVEITAMENTO. AF_09/2023</t>
  </si>
  <si>
    <t>TRANSPORTE LOCAL DE MASSA ASFÁLTICA – PAVIMENTAÇÃO URBANA</t>
  </si>
  <si>
    <t>IMPRIMAÇÃO  DE  BASE  DE  PAVIMENTAÇÃO  COM  EMULSÃO  ASFÁLTICA RR-2C (96401 - 01/2020)</t>
  </si>
  <si>
    <t>REGULARIZAÇÃO     E     COMPACTAÇÃO     DE     SUBLEITO     DE     SOLO PREDOMINANTEMENTE ARGILOSO. AF_11/2019</t>
  </si>
  <si>
    <t>COMP 115</t>
  </si>
  <si>
    <t>PROJETO EXECUTIVO DE ESTRUTURA DE CONCRETO</t>
  </si>
  <si>
    <t>PR A1</t>
  </si>
  <si>
    <t>PROJETO EXECUTIVO DE DRENAGEM PLUVIAL</t>
  </si>
  <si>
    <t>PROJETO EXECUTIVO DE TERRAPLENAGEM - PLANTA</t>
  </si>
  <si>
    <t>PROJETO EXECUTIVO DE TERRAPLENAGEM - SEÇÕES</t>
  </si>
  <si>
    <t>CO-27482</t>
  </si>
  <si>
    <t>TRANSPORTE  COM CAMINHÃO  BASCULANTE DE  6  M³, EM VIA URBANA PAVIMENTADA, DMT ATÉ 30 KM (UNIDADE: M3XKM). AF_07/2020</t>
  </si>
  <si>
    <t>CORTE  RASO  E  RECORTE  DE  ÁRVORE  COM  DIÂMETRO  DE  TRONCO MAIOR OU IGUAL A 0,20 M E MENOR QUE 0,40 M. AF_03/2024</t>
  </si>
  <si>
    <t>REMOÇÃO DE RAÍZES REMANESCENTES DE TRONCO DE ÁRVORE COM DIÂMETRO MAIOR OU IGUAL A 0,20 M E MENOR QUE 0,40 M. AF_03/2024</t>
  </si>
  <si>
    <t>INSTALAÇÃO   DE   GAMBIARRA   PARA   SINALIZAÇÃO,   PADRÃO   20   M, INCLUINDO LÂMPADA, BOCAL E BALDE A CADA 2 M</t>
  </si>
  <si>
    <t>ISOLAMENTO DE OBRA C/ TELA PLÁSTICA # 5MM, ESTRUTURA DE MAD. PONTALETEADA</t>
  </si>
  <si>
    <t>INSTALAÇÃO   E   DESINSTALAÇÃO   MECANIZADA   DE   CONTÊINER   OU MÓDULO HABITÁVEL DE USOS DIVERSOS. AF_03/2024</t>
  </si>
  <si>
    <t>CARGA, MANOBRA E DESCARGA DE ENTULHO EM CAMINHÃO BASCULANTE 6 M³ - CARGA COM ESCAVADEIRA HIDRÁULICA  (CAÇAMBA DE 0,80 M³ / 111 HP) E DESCARGA LIVRE (UNIDADE: M3). AF_07/2020</t>
  </si>
  <si>
    <t>CONCRETO       USINADO       BOMBEADO       FCK=25MPA,       INCLUSIVE LANÇAMENTO,  ADENSAMENTO  E  ACABAMENTO  &gt;  REF.:  SINAPI  I-1527  / 92874</t>
  </si>
  <si>
    <t>ARMAÇÃO DE CORTINA DE CONTENÇÃO EM CONCRETO ARMADO, COM AÇO CA-50 DE 10 MM - MONTAGEM. AF_07/2019</t>
  </si>
  <si>
    <t>MONTAGEM E DESMONTAGEM DE ANDAIME MODULAR FACHADEIRO, COM PISO METÁLICO, PARA EDIFÍCIOS COM MULTIPLOS PAVIMENTOS (EXCLUSIVE ANDAIME E LIMPEZA). AF_03/2024</t>
  </si>
  <si>
    <t>FABRICAÇÃO, MONTAGEM E DESMONTAGEM DE FÔRMA PARA SAPATA, EM   CHAPA   DE   MADEIRA   COMPENSADA   RESINADA,   E=17   MM,   4 UTILIZAÇÕES. AF_01/2024</t>
  </si>
  <si>
    <t>ARMAÇÃO  DE  BLOCO,  SAPATA  ISOLADA,  VIGA  BALDRAME  E  SAPATA CORRIDA UTILIZANDO AÇO CA-50 DE 12,5 MM - MONTAGEM. AF_01/2024</t>
  </si>
  <si>
    <t>DRENO  BARBACÃ,  DN  50  MM,  C=0,50M,  COM MATERIAL  DRENANTE  EM AREIA MÉDIA E GEOTÊXTIL</t>
  </si>
  <si>
    <t>ARMAÇÃO DE BLOCO UTILIZANDO AÇO  CA-50  DE  10  MM - MONTAGEM. AF_01/2024</t>
  </si>
  <si>
    <t>FORMA CURVA EM CHAPA MAD. COMP. RESINADA 21MM P/ ESTRUTURA DE CONCRETO</t>
  </si>
  <si>
    <t>ARMAÇÃO   DE  PILAR   OU   VIGA  DE  ESTRUTURA  CONVENCIONAL  DE CONCRETO ARMADO UTILIZANDO AÇO CA-50  DE 6,3 MM - MONTAGEM. AF_06/2022</t>
  </si>
  <si>
    <t>MONTAGEM   DE   ARMADURA   DE   ESTACAS,   DIÂMETRO   =   20,0   MM. AF_09/2021_PS</t>
  </si>
  <si>
    <t>MONTAGEM  E  DESMONTAGEM  DE  FÔRMA  DE  VIGA,  ESCORAMENTO METÁLICO,  PÉ-DIREITO  SIMPLES,  EM CHAPA  DE MADEIRA  RESINADA, 4 UTILIZAÇÕES. AF_09/2020</t>
  </si>
  <si>
    <t>MONTAGEM  DE  ARMADURA  TRANSVERSAL  DE  ESTACAS  DE  SEÇÃO CIRCULAR, DIÂMETRO = 6,30 MM. AF_09/2021_PS</t>
  </si>
  <si>
    <t>PLACA  DE  ANCORAGEM,  E=10MM,  30x30CM,  PARA  CHUMBADOR  DE 20MM/25MM, INCLUSIVE PORCA SEXTAVADA EM AÇO PARA ANCORAGEM DE TIRANTES - 20 MM ≤ D ≤ 40 MM (OBS.: PLACA SEM NECESSIDADE DE GRAUTEAMENTO) &gt; REF. M.O: 84121 (04/2016)</t>
  </si>
  <si>
    <t>PROTEÇÃO EM TELA DE MALHA HEXAGONAL DUPLA TORÇÃO 8X10 CM, FIO 2,7MM – FORNECIMENTO E INSTALAÇÃO, EXCETO GRAMPO EM AÇO Ø12,5MM (ITENS: 1.3.19.2 / 1.3.22.2 / 1.5.2.3) &gt; REF.: SICRO 1513945</t>
  </si>
  <si>
    <t>ARMAÇÃO   DE   ESTRUTURAS   DIVERSAS   DE   CONCRETO   ARMADO, EXCETO VIGAS, PILARES, LAJES E FUNDAÇÕES, UTILIZANDO AÇO CA-50 DE 12,5 MM - MONTAGEM. AF_06/2022</t>
  </si>
  <si>
    <t>EXECUÇÃO DE GRAMPO PARA SOLO GRAMPEADO COM COMPRIMENTO MAIOR  QUE  8  M  E  MENOR  OU  IGUAL  A  10  M,  DIÂMETRO  DE  10  CM, PERFURAÇÃO    COM    EQUIPAMENTO    MANUAL    E    ARMADURA    COM DIÂMETRO DE 20 MM. AF_05/2016</t>
  </si>
  <si>
    <t>EXECUÇÃO   DE   REVESTIMENTO   DE   CONCRETO   PROJETADO   COM ESPESSURA  DE  10  CM,  ARMADO  COM  FIBRAS  DE  AÇO,  INCLINAÇÃO MENOR      QUE      90°,      APLICAÇÃO      DESCONTÍNUA,      UTILIZANDO EQUIPAMENTO DE PROJEÇÃO COM 3 M³/H DE CAPACIDADE. AF_01/2016</t>
  </si>
  <si>
    <t>PINTURA COM TINTA ALQUÍDICA DE FUNDO E ACABAMENTO (ESMALTE SINTÉTICO    GRAFITE)    APLICADA    A    ROLO    OU    PINCEL    SOBRE SUPERFÍCIES METÁLICAS (EXCETO PERFIL) EXECUTADO EM OBRA (POR DEMÃO). AF_01/2020</t>
  </si>
  <si>
    <t>REGULARIZAÇÃO   E   COMPACTAÇÃO   MANUAL   DE    TERRENO   COM SOQUETE</t>
  </si>
  <si>
    <t>ARMAÇÃO   DE   ESTRUTURAS   DIVERSAS   DE   CONCRETO   ARMADO, EXCETO VIGAS, PILARES, LAJES E FUNDAÇÕES, UTILIZANDO AÇO CA-50 DE 6,3 MM - MONTAGEM. AF_06/2022</t>
  </si>
  <si>
    <t>ARMAÇÃO   DE   ESTRUTURAS   DIVERSAS   DE   CONCRETO   ARMADO, EXCETO VIGAS, PILARES, LAJES E FUNDAÇÕES, UTILIZANDO AÇO CA-50 DE 8,0 MM - MONTAGEM. AF_06/2022</t>
  </si>
  <si>
    <t>POÇO DE VISITA - PVI 14 &gt; REF.: SICRO 2003704</t>
  </si>
  <si>
    <t>CAIXA COLETORA DE SARJETA - CCS 01 - COM GRELHA DE CONCRETO - TCC 01 - AREIA E BRITA COMERCIAIS &gt; REF.: SICRO 2003477</t>
  </si>
  <si>
    <t>CAIXA DE LIGAÇÃO E PASSAGEM - CLP 08 . REF.: SICRO 2003656</t>
  </si>
  <si>
    <t>Descida d'água de aterros tipo rápido - DAR 04 - areia e brita comerciais</t>
  </si>
  <si>
    <t>m</t>
  </si>
  <si>
    <t>POÇO DE VISITA - PVI 13 &gt; REF.: SICRO 2003702</t>
  </si>
  <si>
    <t>SAIBRO PARA ARGAMASSA (COLETADO NO COMERCIO)</t>
  </si>
  <si>
    <t>DRENO  BARBACÃ,  DN  50  MM,  C=1,50M,  COM MATERIAL  DRENANTE  EM AREIA MÉDIA E GEOTÊXTIL, CONFORME PROJETO PRANCHA 04/15</t>
  </si>
  <si>
    <t>DEMOLIÇÃO    PARCIAL    DE    PAVIMENTO    ASFÁLTICO,    DE    FORMA MECANIZADA, SEM REAPROVEITAMENTO. AF_09/2023</t>
  </si>
  <si>
    <t>CARGA, MANOBRA E DESCARGA DE SOLOS E MATERIAIS GRANULARES EM  CAMINHÃO  BASCULANTE  6  M³  -  CARGA  COM  PÁ  CARREGADEIRA (CAÇAMBA DE 1,7 A 2,8 M³ / 128 HP) E DESCARGA LIVRE (UNIDADE: M3). AF_07/2020</t>
  </si>
  <si>
    <t>GUIA (MEIO-FIO) E SARJETA CONJUGADOS DE CONCRETO, MOLDADA  IN LOCO  EM TRECHO RETO COM EXTRUSORA, 45 CM BASE (15 CM BASE DA GUIA + 30 CM BASE DA SARJETA) X 22 CM ALTURA. AF_01/2024</t>
  </si>
  <si>
    <t>EXECUÇÃO   DE  PASSEIO   (CALÇADA)   OU   PISO  DE  CONCRETO  COM CONCRETO   MOLDADO   IN   LOCO,   FEITO   EM   OBRA,   ACABAMENTO CONVENCIONAL, NÃO ARMADO. AF_08/2022</t>
  </si>
  <si>
    <t>DEFENSA MALEÁVEL SIMPLES &gt; REF.: SICRO 3713600</t>
  </si>
  <si>
    <t>ESCADA  EM  CONCRETO  ARMADO  MOLDADO  IN  LOCO,  FCK  20  MPA  E FÔRMA EM CHAPA DE MADEIRA COMPENSADA RESINADA &gt; REF.: SINAPI 102073</t>
  </si>
  <si>
    <t>GUARDA-CORPO    DE    AÇO    GALVANIZADO    DE   1,10M   DE   ALTURA, MONTANTES  TUBULARES  DE  1.1/2   ESPAÇADOS  DE  1,20M,  TRAVESSA SUPERIOR  DE 2 , GRADIL  FORMADO POR  BARRAS CHATAS EM FERRO DE 32X4,8MM, FIXADO COM CHUMBADOR MECÂNICO. AF_04/2019_PS</t>
  </si>
  <si>
    <t>FORNECIMENTO   E   INSTALAÇÃO   DE   PLACA   DE   OBRA   COM   CHAPA GALVANIZADA E ESTRUTURA DE MADEIRA. AF_03/2022_PS</t>
  </si>
  <si>
    <t>INSTALAÇÃO/LIGAÇÃO      PROVISÓRIA      ELÉTRICA      BAIXA      TENSÃO P/CANTEIRO   DE   OBRA   -   CHAVE   100A   CARGA   3KWH,20CV   EXCETO FORNEC. MEDIDOR</t>
  </si>
  <si>
    <t>LIMPEZA   MANUAL   DE   VEGETAÇÃO   EM   TERRENO   COM   ENXADA. AF_03/2024</t>
  </si>
  <si>
    <t>LIGAÇÃO  PROVISÓRIA  DE  ENERGIA  ELÉTRICA  PARA  CONTAINER  (ED-16342)</t>
  </si>
  <si>
    <t>LIGAÇÃO    PROVISÓRIA    DE    ÁGUA    E    ESGOTO    PARA    CONTAINER (ESCRITÓRIO DE OBRA) (ED-16341)</t>
  </si>
  <si>
    <t>LIGAÇÃO    PROVISÓRIA    DE    ÁGUA    E    ESGOTO    PARA    CONTAINER (VESTIÁRIO DE OBRA), EXCLUSIVE CHUVEIRO ELÉTRICO (ED-16343)</t>
  </si>
  <si>
    <t>INSTALAÇÃO E DESINSTALAÇÃO MECANIZADA DE CONTÊINER OU MÓDULO HABITÁVEL DE USOS DIVERSOS. AF_03/2024</t>
  </si>
  <si>
    <t>EXECUÇÃO E  COMPACTAÇÃO DE ATERRO COM SOLO PREDOMINANTEMENTE ARGILOSO - EXCLUSIVE SOLO, ESCAVAÇÃO, CARGA E TRANSPORTE. AF_11/2019</t>
  </si>
  <si>
    <t>CONCRETO USINADO BOMBEADO FCK=25MPA, INCLUSIVE LANÇAMENTO, ADENSAMENTO E ACABAMENTO &gt;  REF.:  SINAPI  I-1527  / 92874</t>
  </si>
  <si>
    <t>CONCRETO USINADO BOMBEADO FCK=25MPA, INCLUSIVE LANÇAMENTO, ADENSAMENTO E ACABAMENTO  &gt;  REF.:  SINAPI  I-1527  / 92874</t>
  </si>
  <si>
    <t>FABRICAÇÃO, MONTAGEM E DESMONTAGEM DE FÔRMA PARA SAPATA, EM CHAPA DE MADEIRA COMPENSADA RESINADA,  E=17 MM,  4 UTILIZAÇÕES. AF_01/2024</t>
  </si>
  <si>
    <t>ARMAÇÃO   DE  PILAR   OU   VIGA  DE  ESTRUTURA  CONVENCIONAL  DE CONCRETO ARMADO UTILIZANDO AÇO CA-50 DE 20,0 MM - MONTAGEM. AF_06/2022</t>
  </si>
  <si>
    <t>ESTACA  RAIZ  PERFURADA  NO  SOLO  COM  D  =  40  CM  -  CONFECÇÃO, INCLUSIVE ARGAMASSA E EXCETO ARMAÇÃO &gt; REF.: SICRO 2306066</t>
  </si>
  <si>
    <t>ARMAÇÃO DE PILAR OU VIGA  DE  ESTRUTURA  CONVENCIONAL  DE CONCRETO ARMADO UTILIZANDO AÇO CA-50  DE 6,3 MM - MONTAGEM. AF_06/2022</t>
  </si>
  <si>
    <t>CONCRETO USINADO BOMBEADO FCK=25MPA, INCLUSIVE LANÇAMENTO,  ADENSAMENTO  E  ACABAMENTO  &gt;  REF.:  SINAPI  I-1527  / 92874</t>
  </si>
  <si>
    <t>MONTAGEM E DESMONTAGEM DE FÔRMA DE PILARES RETANGULARES E  ESTRUTURAS   SIMILARES,   PÉ-DIREITO   SIMPLES,   EM   CHAPA   DE MADEIRA COMPENSADA RESINADA, 4 UTILIZAÇÕES. AF_09/2020</t>
  </si>
  <si>
    <t>MONTAGEM DE ARMADURA DE ESTACAS, DIÂMETRO   =   20,0   MM. AF_09/2021_PS</t>
  </si>
  <si>
    <t>EXECUÇÃO DE GRAMPO PARA SOLO GRAMPEADO COM COMPRIMENTO MAIOR QUE 4 M  E  MENOR OU  IGUAL  A  6  M,  DIÂMETRO  DE  10  CM, PERFURAÇÃO COM EQUIPAMENTO MANUAL E ARMADURA COM DIÂMETRO DE 25 MM &gt; REF.: 93958</t>
  </si>
  <si>
    <t>EXECUÇÃO DE GRAMPO PARA SOLO GRAMPEADO COM COMPRIMENTO MAIOR  QUE  6  M  E  MENOR  OU  IGUAL  A  8  M,  DIÂMETRO  DE  10  CM, PERFURAÇÃO  COM EQUIPAMENTO MANUAL E  ARMADURA COM DIÂMETRO DE 25 MM &gt; REF.: 93959</t>
  </si>
  <si>
    <t>SOLO  GRAMPEADO  T5:  PLACA DE  ANCORAGEM / GRAUTEAMENTO DA CABEÇA / PINTURA PROTETORA</t>
  </si>
  <si>
    <t>CANALETA  RETANGULAR  DE  CONCRETO  DR-7A-3,  EXCETO  GRELHA (ITEM 1.4.3) (PRANCHA: PC06/11)</t>
  </si>
  <si>
    <t>CONCRETO USINADO, FCK=10MPA, SEM LANCAMENTO &gt; REF.: SINAPI I-14041</t>
  </si>
  <si>
    <t>CONCRETO  USINADO  BOMBEADO FCK=25MPA, INCLUSIVE LANÇAMENTO, ADENSAMENTO E ACABAMENTO (I-34493 / COEF.: 99432)</t>
  </si>
  <si>
    <t>FABRICAÇÃO,  MONTAGEM  E  DESMONTAGEM  DE  FÔRMA  PARA  VIGA BALDRAME, EM CHAPA DE MADEIRA COMPENSADA RESINADA, E=17 MM, 4 UTILIZAÇÕES. AF_01/2024</t>
  </si>
  <si>
    <t>ARMAÇÃO   DE   ESTRUTURAS   DIVERSAS   DE   CONCRETO   ARMADO, EXCETO VIGAS, PILARES, LAJES E FUNDAÇÕES, UTILIZANDO AÇO CA-50 DE 10,0 MM - MONTAGEM. AF_06/2022</t>
  </si>
  <si>
    <t>TUBO   DE   PEAD   CORRUGADO   DE   DUPLA   PAREDE   PARA   REDE COLETORA  DE  ESGOTO,  DN  500  MM,  JUNTA  ELÁSTICA  INTEGRADA  - FORNECIMENTO E ASSENTAMENTO</t>
  </si>
  <si>
    <t>BERÇO EM CONCRETO DN=600MM (PRANCHA: PC02/11 ENTRE PV1, PV2 E PV EXISTENTE)</t>
  </si>
  <si>
    <t>CONCRETO   FCK   =   15MPA,   TRAÇO   1:3,4:3,5   (EM   MASSA   SECA   DE CIMENTO/   AREIA   MÉDIA/   BRITA   1)   -   PREPARO   MECÂNICO   COM BETONEIRA 400 L. AF_05/2021</t>
  </si>
  <si>
    <t>ENCHIMENTO  DE  BRITA  Nº  1  PARA  BERÇO,  LANÇAMENTO  MANUAL  &gt; REF.: SINAPI 102719</t>
  </si>
  <si>
    <t>VALETA   TRAPEZOIDAL   TIPO   DR‐3C   (VPA‐03AC/BC)   &gt;   REF.:   SICRO 2S0440153</t>
  </si>
  <si>
    <t>CONTENÇÃO  EM  SOLO-CIMENTO  ENSACADO  PARA  CONTENÇÃO  DE ENCOSTAS  -  CONFECÇÃO  E  ASSENTAMENTO,  CONFORME  PRANCHA PB06/15, INCLUSIVE MÃO DE OBRA PARA ENSACAMENTO: SAIBRO E/OU SOLO LOCAL, EXCETO SAIBRO (ITEM ABAIXO) &gt; REF.  SICRO 1513941</t>
  </si>
  <si>
    <t>DRENO  BARBACÃ,  DN  50  MM,  C=2,00M,  COM MATERIAL  DRENANTE  EM AREIA MÉDIA E GEOTÊXTIL, CONFORME PROJETO</t>
  </si>
  <si>
    <t>EXECUÇÃO DE PAVIMENTO COM APLICAÇÃO DE CONCRETO ASFÁLTICO, CAMADA   DE   ROLAMENTO   -   EXCLUSIVE   CARGA   E   TRANSPORTE. AF_11/2019</t>
  </si>
  <si>
    <t>Pintura de ligação (Execução e fornecimento do material betuminoso, exclusive transporte do material betuminoso)</t>
  </si>
  <si>
    <t>EXECUÇÃO   E   COMPACTAÇÃO   DE   BASE   E   OU   SUB   BASE   PARA PAVIMENTAÇÃO  DE  BRITA  GRADUADA SIMPLES  - EXCLUSIVE  CARGA E TRANSPORTE. AF_11/2019</t>
  </si>
  <si>
    <t>ESCAVAÇÃO  E  ACERTO  MANUAL  NA  FAIXA  DE  0,45M  DE  LARGURA  P/ EXECUÇÃO DE MEIO-FIO E SARJETA CONJUGADOS</t>
  </si>
  <si>
    <t>ADMINISTRAÇÃO LOCAL DA OBRA C4.1: (93572 / 93565 / 100321 / 100289 / 88326 / CO-27389) / VIGILÂNCIA DA OBRA (DIURNA (Seg. a Sexta): 05h às 07h / 17h às 22h = 7h/dia  / (Sáb. e Domingo): 17h/dia) E NOTURNA (Seg. a Seg.): 22h às 05h = 7h/dia), CONFORME CRONOGRAMA DE OBRA</t>
  </si>
  <si>
    <t>PROJETOS DESTINADOS À CONTRATAÇÃO INTEGRADA E/OU SEMI-INTEGRADA</t>
  </si>
  <si>
    <t>LEVANTAMENTO PLANIALTIMÉTRICO E CADASTRAL -TERRENO DE10.001 A 50.000 M2</t>
  </si>
  <si>
    <t>COMO CONSTRUÍDO ("AS BUILT") DE PROJETOS COM ÁREA ATÉ 10.000 M2</t>
  </si>
  <si>
    <t>CONCRETO        USINADO        BOMBEADO        FCK=25MPA,        INCLUSIVE LANÇAMENTO,  ADENSAMENTO  E  ACABAMENTO  &gt;  REF.:  SINAPI  I-1527  / 92874</t>
  </si>
  <si>
    <t>ESTACA  RAIZ  PERFURADA  NO  SOLO  COM  D  =  25  CM  -  CONFECÇÃO, INCLUSIVE ARGAMASSA E EXCETO ARMAÇÃO &gt; REF.: SICRO 2306064</t>
  </si>
  <si>
    <t>MONTAGEM  DE  ARMADURA  TRANSVERSAL  DE  ESTACAS   DE  SEÇÃO CIRCULAR, DIÂMETRO = 6,30 MM. AF_09/2021_PS</t>
  </si>
  <si>
    <t>CORDOALHA  ENGRAXADA  CP  190  RB  D  =  12,7  MM,  PARA  CABO  DE  3 CORDOALHAS - FORNECIMENTO E INSTALAÇÃO, CONFORME PROJETO &gt; REF.: SICRO 4507958</t>
  </si>
  <si>
    <t>CORDOALHA  ENGRAXADA  CP  190  RB  D  =  12,7  MM,  PARA  CABO  DE  5 CORDOALHAS - FORNECIMENTO E INSTALAÇÃO, CONFORME PROJETO &gt; REF.: SICRO 4507958</t>
  </si>
  <si>
    <t>BAINHA METÁLICA REDONDA D = 45 MM PARA 5 CORDOALHAS D = 12,7 MM - FORNECIMENTO, INSTALAÇÃO E INJEÇÃO DE NATA DE CIMENTO &gt; REF.: SICRO 4508182</t>
  </si>
  <si>
    <t>PERFURAÇÃO  PARA  TIRANTES  EM  MATERIAL  DE  3ª  CATEGORIA  COM DIÂMETRO DE ATÉ 120 MM, INCLUSIVE: CAMINHÃO PIPA 6.000 L / TARIFA FORN.    DE    ÁGUA    /    BOMBA    CENTRÍFUGA    /    SERVIÇOS    TÉCNICOS ESPECIALIZADOS   PARA   ACOMPANHAMENTO   DA   EXECUÇÃO   (SICRO 5605940 (M1869 / M1875 / M1874 / E9798) / SINAPI 93956) &gt; (ADOTADA: 10% DA QUANT. TOTAL)</t>
  </si>
  <si>
    <t>DRENO   SUBSUPERFICIAL   (SEÇÃO   0,40   X   0,40   M),   COM   TUBO   DE CONCRETO  SIMPLES  POROSO,  DN  200  MM,  ENCHIMENTO  COM  AREIA. AF_07/2021</t>
  </si>
  <si>
    <t>PLACA DE ANCORAGEM PARA TIRANTE DE BARRA DE AÇO,  E =  10 MM, 200    X    200    MM,    INCLUSIVE    PORCA    SEXTAVADA    EM    AÇO    PARA ANCORAGEM  DE  TIRANTES  -  20  MM  ≤  D  ≤  40  MM  &gt;  REF.:  SINAPI  84121 (04/2016)</t>
  </si>
  <si>
    <t>PROTEÇÃO EM TELA DE MALHA HEXAGONAL DUPLA TORÇÃO 8X10 CM, FIO 2,7MM – FORNECIMENTO E INSTALAÇÃO, EXCETO GRAMPO EM AÇO Ø12,5MM &gt; REF.: SICRO 1513945</t>
  </si>
  <si>
    <t>ARMAÇÃO    DE    ESTRUTURAS    DIVERSAS    DE    CONCRETO    ARMADO, EXCETO VIGAS, PILARES, LAJES E FUNDAÇÕES, UTILIZANDO AÇO CA-50 DE 12,5 MM - MONTAGEM. AF_06/2022</t>
  </si>
  <si>
    <t>ARMAÇÃO    DE    ESTRUTURAS    DIVERSAS    DE    CONCRETO    ARMADO, EXCETO VIGAS, PILARES, LAJES E FUNDAÇÕES, UTILIZANDO AÇO CA-50 DE 6,3 MM - MONTAGEM. AF_06/2022</t>
  </si>
  <si>
    <t>GRAUTE   FGK=15   MPA;   TRAÇO   1:2,2:2,5:0,3   (EM   MASSA   SECA   DE CIMENTO/  AREIA  GROSSA/  BRITA  0/  ADITIVO)  -  PREPARO  MECÂNICO COM BETONEIRA 400 L. AF_09/2021</t>
  </si>
  <si>
    <t>TUBO DE PVC PARA REDE COLETORA DE ESGOTO DE PAREDE MACIÇA, DN   300   MM,   JUNTA   ELÁSTICA,    FORNECIMENTO   E   ASSENTAMENTO. AF_01/2021</t>
  </si>
  <si>
    <t>CURVA  PVC,  PB,  JE,  90  GRAUS,  DN  300  MM,  PARA  REDE  COLETORA ESGOTO (NBR 10569) &gt; REF.: SINAPI 89750</t>
  </si>
  <si>
    <t>BERÇO EM CONCRETO DN=600MM (PRANCHA: PC02/11 ENTRE BOCA DE LEÃO E PV.EXISTENTE)</t>
  </si>
  <si>
    <t>ESCORAMENTO DE VALA, TIPO CONTÍNUO, COM PROFUNDIDADE DE 1,5 M A 3,0 M, LARGURA MENOR QUE 1,5 M. AF_08/2020</t>
  </si>
  <si>
    <t>CONCRETO   FCK   =   15MPA,   TRAÇO   1:3,4:3,5   (EM   MASSA   SECA   DE CIMENTO/    AREIA    MÉDIA/    BRITA    1)    -    PREPARO    MECÂNICO    COM BETONEIRA 400 L. AF_05/2021</t>
  </si>
  <si>
    <t>EXECUÇÃO DE PAVIMENTO COM APLICAÇÃO DE CONCRETO ASFÁLTICO, CAMADA    DE    ROLAMENTO    -    EXCLUSIVE    CARGA    E    TRANSPORTE. AF_11/2019</t>
  </si>
  <si>
    <t>Pintura  de  ligação  (Execução  e  fornecimento  do  material  betuminoso,  exclusive transporte do material betuminoso)</t>
  </si>
  <si>
    <t>EXECUÇÃO   E   COMPACTAÇÃO   DE   BASE   E   OU   SUB   BASE   PARA PAVIMENTAÇÃO  DE  BRITA  GRADUADA  SIMPLES  - EXCLUSIVE  CARGA  E TRANSPORTE. AF_11/2019</t>
  </si>
  <si>
    <t>LEVANTAMENTO PLANIALTIMÉTRICO E CADASTRAL -TERRENO DE 10.001 A 50.000 M2</t>
  </si>
  <si>
    <t>DESENVOLVIMENTO E DETALHAMENTO DE PROJETOS COMPLEMENTARES</t>
  </si>
  <si>
    <t>PROJETOS DESTINADOS À CONTRATAÇÃO INTEGRADA / SEMI-INTEGRADA</t>
  </si>
  <si>
    <t>BDI</t>
  </si>
  <si>
    <t>OBRA:</t>
  </si>
  <si>
    <t>PREFEITURA DE JUIZ DE FORA</t>
  </si>
  <si>
    <t>SECRETARIA DE OBRAS</t>
  </si>
  <si>
    <t>SUBSECRETARIA DE GESTÃO DE OBRAS PÚBLICAS</t>
  </si>
  <si>
    <t>A</t>
  </si>
  <si>
    <t>A - 1.1.</t>
  </si>
  <si>
    <t>A - 1.1.0.1.</t>
  </si>
  <si>
    <t>A - 1.1.0.2.</t>
  </si>
  <si>
    <t>A - 1.1.0.3.</t>
  </si>
  <si>
    <t>A - 1.1.0.4.</t>
  </si>
  <si>
    <t>A - 1.1.0.5.</t>
  </si>
  <si>
    <t>A - 1.1.0.6.</t>
  </si>
  <si>
    <t>A - 1.1.0.7.</t>
  </si>
  <si>
    <t>A - 1.1.0.8.</t>
  </si>
  <si>
    <t>A - 1.1.0.9.</t>
  </si>
  <si>
    <t>A - 1.1.0.10.</t>
  </si>
  <si>
    <t>A - 1.1.0.11.</t>
  </si>
  <si>
    <t>A - 1.1.0.12.</t>
  </si>
  <si>
    <t>A - 1.1.0.13.</t>
  </si>
  <si>
    <t>A - 1.1.0.14.</t>
  </si>
  <si>
    <t>A - 1.1.0.15.</t>
  </si>
  <si>
    <t>A - 1.1.0.16.</t>
  </si>
  <si>
    <t>A - 1.1.0.17.</t>
  </si>
  <si>
    <t>A - 1.2.</t>
  </si>
  <si>
    <t>A - 1.2.0.1.</t>
  </si>
  <si>
    <t>A - 1.2.0.2.</t>
  </si>
  <si>
    <t>A - 1.2.0.3.</t>
  </si>
  <si>
    <t>A - 1.2.0.4.</t>
  </si>
  <si>
    <t>A - 1.3.</t>
  </si>
  <si>
    <t>A - 1.3.1.</t>
  </si>
  <si>
    <t>A - 1.3.1.1.</t>
  </si>
  <si>
    <t>A - 1.3.1.2.</t>
  </si>
  <si>
    <t>A - 1.3.1.3.</t>
  </si>
  <si>
    <t>A - 1.3.1.4.</t>
  </si>
  <si>
    <t>A - 1.3.1.5.</t>
  </si>
  <si>
    <t>A - 1.3.2.</t>
  </si>
  <si>
    <t>A - 1.3.2.1.</t>
  </si>
  <si>
    <t>A - 1.3.2.2.</t>
  </si>
  <si>
    <t>A - 1.3.2.3.</t>
  </si>
  <si>
    <t>A - 1.3.2.4.</t>
  </si>
  <si>
    <t>A - 1.3.2.5.</t>
  </si>
  <si>
    <t>A - 1.3.2.6.</t>
  </si>
  <si>
    <t>A - 1.3.2.7.</t>
  </si>
  <si>
    <t>A - 1.3.3.</t>
  </si>
  <si>
    <t>A - 1.3.3.1.</t>
  </si>
  <si>
    <t>A - 1.3.3.2.</t>
  </si>
  <si>
    <t>A - 1.3.3.3.</t>
  </si>
  <si>
    <t>A - 1.3.3.4.</t>
  </si>
  <si>
    <t>A - 1.3.4.</t>
  </si>
  <si>
    <t>A - 1.3.4.1.</t>
  </si>
  <si>
    <t>A - 1.3.4.2.</t>
  </si>
  <si>
    <t>A - 1.3.4.3.</t>
  </si>
  <si>
    <t>A - 1.3.4.4.</t>
  </si>
  <si>
    <t>A - 1.3.4.5.</t>
  </si>
  <si>
    <t>A - 1.3.4.6.</t>
  </si>
  <si>
    <t>A - 1.3.5.</t>
  </si>
  <si>
    <t>A - 1.3.5.1.</t>
  </si>
  <si>
    <t>A - 1.3.5.2.</t>
  </si>
  <si>
    <t>A - 1.3.5.3.</t>
  </si>
  <si>
    <t>A - 1.3.5.4.</t>
  </si>
  <si>
    <t>A - 1.3.5.5.</t>
  </si>
  <si>
    <t>A - 1.3.6.</t>
  </si>
  <si>
    <t>A - 1.3.6.1.</t>
  </si>
  <si>
    <t>A - 1.3.6.2.</t>
  </si>
  <si>
    <t>A - 1.3.7.</t>
  </si>
  <si>
    <t>A - 1.3.7.1.</t>
  </si>
  <si>
    <t>A - 1.3.7.2.</t>
  </si>
  <si>
    <t>A - 1.3.7.3.</t>
  </si>
  <si>
    <t>A - 1.3.7.4.</t>
  </si>
  <si>
    <t>A - 1.3.8.</t>
  </si>
  <si>
    <t>A - 1.3.8.1.</t>
  </si>
  <si>
    <t>A - 1.3.8.2.</t>
  </si>
  <si>
    <t>A - 1.3.8.3.</t>
  </si>
  <si>
    <t>A - 1.3.9.</t>
  </si>
  <si>
    <t>A - 1.3.9.1.</t>
  </si>
  <si>
    <t>A - 1.3.9.2.</t>
  </si>
  <si>
    <t>A - 1.3.9.3.</t>
  </si>
  <si>
    <t>A - 1.3.9.4.</t>
  </si>
  <si>
    <t>A - 1.3.10.</t>
  </si>
  <si>
    <t>A - 1.3.10.1.</t>
  </si>
  <si>
    <t>A - 1.3.10.2.</t>
  </si>
  <si>
    <t>A - 1.3.10.3.</t>
  </si>
  <si>
    <t>A - 1.3.10.4.</t>
  </si>
  <si>
    <t>A - 1.3.10.5.</t>
  </si>
  <si>
    <t>A - 1.3.11.</t>
  </si>
  <si>
    <t>A - 1.3.11.1.</t>
  </si>
  <si>
    <t>A - 1.3.11.2.</t>
  </si>
  <si>
    <t>A - 1.3.12.</t>
  </si>
  <si>
    <t>A - 1.3.12.1.</t>
  </si>
  <si>
    <t>A - 1.3.12.2.</t>
  </si>
  <si>
    <t>A - 1.3.12.3.</t>
  </si>
  <si>
    <t>A - 1.3.12.4.</t>
  </si>
  <si>
    <t>A - 1.3.13.</t>
  </si>
  <si>
    <t>A - 1.3.13.1.</t>
  </si>
  <si>
    <t>A - 1.3.13.2.</t>
  </si>
  <si>
    <t>A - 1.3.13.3.</t>
  </si>
  <si>
    <t>A - 1.3.14.</t>
  </si>
  <si>
    <t>A - 1.3.14.1.</t>
  </si>
  <si>
    <t>A - 1.3.14.2.</t>
  </si>
  <si>
    <t>A - 1.3.14.3.</t>
  </si>
  <si>
    <t>A - 1.3.14.4.</t>
  </si>
  <si>
    <t>A - 1.3.15.</t>
  </si>
  <si>
    <t>A - 1.3.15.1.</t>
  </si>
  <si>
    <t>A - 1.3.15.2.</t>
  </si>
  <si>
    <t>A - 1.3.15.3.</t>
  </si>
  <si>
    <t>A - 1.3.15.4.</t>
  </si>
  <si>
    <t>A - 1.3.15.5.</t>
  </si>
  <si>
    <t>A - 1.3.16.</t>
  </si>
  <si>
    <t>A - 1.3.16.1.</t>
  </si>
  <si>
    <t>A - 1.3.16.2.</t>
  </si>
  <si>
    <t>A - 1.3.17.</t>
  </si>
  <si>
    <t>A - 1.3.17.1.</t>
  </si>
  <si>
    <t>A - 1.3.17.2.</t>
  </si>
  <si>
    <t>A - 1.3.17.3.</t>
  </si>
  <si>
    <t>A - 1.3.17.4.</t>
  </si>
  <si>
    <t>A - 1.3.17.5.</t>
  </si>
  <si>
    <t>A - 1.3.18.</t>
  </si>
  <si>
    <t>A - 1.3.18.1.</t>
  </si>
  <si>
    <t>A - 1.3.18.2.</t>
  </si>
  <si>
    <t>A - 1.3.19.</t>
  </si>
  <si>
    <t>A - 1.3.19.1.</t>
  </si>
  <si>
    <t>A - 1.3.19.2.</t>
  </si>
  <si>
    <t>A - 1.3.20.</t>
  </si>
  <si>
    <t>A - 1.3.20.1.</t>
  </si>
  <si>
    <t>A - 1.3.20.2.</t>
  </si>
  <si>
    <t>A - 1.3.20.3.</t>
  </si>
  <si>
    <t>A - 1.3.20.4.</t>
  </si>
  <si>
    <t>A - 1.3.21.</t>
  </si>
  <si>
    <t>A - 1.3.21.1.</t>
  </si>
  <si>
    <t>A - 1.3.21.2.</t>
  </si>
  <si>
    <t>A - 1.3.22.</t>
  </si>
  <si>
    <t>A - 1.3.22.1.</t>
  </si>
  <si>
    <t>A - 1.3.22.2.</t>
  </si>
  <si>
    <t>A - 1.4.</t>
  </si>
  <si>
    <t>A - 1.4.1.</t>
  </si>
  <si>
    <t>A - 1.4.1.1.</t>
  </si>
  <si>
    <t>A - 1.4.1.2.</t>
  </si>
  <si>
    <t>A - 1.4.2.</t>
  </si>
  <si>
    <t>A - 1.4.2.1.</t>
  </si>
  <si>
    <t>A - 1.4.2.2.</t>
  </si>
  <si>
    <t>A - 1.4.2.3.</t>
  </si>
  <si>
    <t>A - 1.4.2.4.</t>
  </si>
  <si>
    <t>A - 1.4.2.5.</t>
  </si>
  <si>
    <t>A - 1.4.2.6.</t>
  </si>
  <si>
    <t>A - 1.4.2.7.</t>
  </si>
  <si>
    <t>A - 1.4.2.8.</t>
  </si>
  <si>
    <t>A - 1.4.2.9.</t>
  </si>
  <si>
    <t>A - 1.4.2.10.</t>
  </si>
  <si>
    <t>A - 1.4.2.11.</t>
  </si>
  <si>
    <t>A - 1.4.2.12.</t>
  </si>
  <si>
    <t>A - 1.4.2.13.</t>
  </si>
  <si>
    <t>A - 1.4.3.</t>
  </si>
  <si>
    <t>A - 1.4.3.1.</t>
  </si>
  <si>
    <t>A - 1.4.3.2.</t>
  </si>
  <si>
    <t>A - 1.4.3.3.</t>
  </si>
  <si>
    <t>A - 1.4.3.4.</t>
  </si>
  <si>
    <t>A - 1.4.4.</t>
  </si>
  <si>
    <t>A - 1.4.4.1.</t>
  </si>
  <si>
    <t>A - 1.4.4.2.</t>
  </si>
  <si>
    <t>A - 1.4.4.3.</t>
  </si>
  <si>
    <t>A - 1.4.5.</t>
  </si>
  <si>
    <t>A - 1.4.5.1.</t>
  </si>
  <si>
    <t>A - 1.4.5.2.</t>
  </si>
  <si>
    <t>A - 1.4.5.3.</t>
  </si>
  <si>
    <t>A - 1.4.5.4.</t>
  </si>
  <si>
    <t>A - 1.4.5.5.</t>
  </si>
  <si>
    <t>A - 1.4.5.6.</t>
  </si>
  <si>
    <t>A - 1.4.5.7.</t>
  </si>
  <si>
    <t>A - 1.4.5.8.</t>
  </si>
  <si>
    <t>A - 1.4.5.9.</t>
  </si>
  <si>
    <t>A - 1.4.6.</t>
  </si>
  <si>
    <t>A - 1.4.6.1.</t>
  </si>
  <si>
    <t>A - 1.4.6.2.</t>
  </si>
  <si>
    <t>A - 1.4.6.3.</t>
  </si>
  <si>
    <t>A - 1.4.6.4.</t>
  </si>
  <si>
    <t>A - 1.4.6.5.</t>
  </si>
  <si>
    <t>A - 1.4.6.6.</t>
  </si>
  <si>
    <t>A - 1.4.7.</t>
  </si>
  <si>
    <t>A - 1.4.7.1.</t>
  </si>
  <si>
    <t>A - 1.4.7.2.</t>
  </si>
  <si>
    <t>A - 1.4.7.3.</t>
  </si>
  <si>
    <t>A - 1.4.7.4.</t>
  </si>
  <si>
    <t>A - 1.4.7.5.</t>
  </si>
  <si>
    <t>A - 1.4.7.6.</t>
  </si>
  <si>
    <t>A - 1.4.7.7.</t>
  </si>
  <si>
    <t>A - 1.4.7.8.</t>
  </si>
  <si>
    <t>A - 1.4.7.9.</t>
  </si>
  <si>
    <t>A - 1.5.</t>
  </si>
  <si>
    <t>A - 1.5.1.</t>
  </si>
  <si>
    <t>A - 1.5.1.1.</t>
  </si>
  <si>
    <t>A - 1.5.1.2.</t>
  </si>
  <si>
    <t>A - 1.5.1.3.</t>
  </si>
  <si>
    <t>A - 1.5.1.4.</t>
  </si>
  <si>
    <t>A - 1.5.2.</t>
  </si>
  <si>
    <t>A - 1.5.2.1.</t>
  </si>
  <si>
    <t>A - 1.5.2.2.</t>
  </si>
  <si>
    <t>A - 1.5.2.3.</t>
  </si>
  <si>
    <t>A - 1.5.2.4.</t>
  </si>
  <si>
    <t>A - 1.5.2.5.</t>
  </si>
  <si>
    <t>A - 1.6.</t>
  </si>
  <si>
    <t>A - 1.6.1.</t>
  </si>
  <si>
    <t>A - 1.6.1.1.</t>
  </si>
  <si>
    <t>A - 1.6.1.2.</t>
  </si>
  <si>
    <t>A - 1.6.1.3.</t>
  </si>
  <si>
    <t>A - 1.6.1.4.</t>
  </si>
  <si>
    <t>A - 1.6.1.5.</t>
  </si>
  <si>
    <t>A - 1.6.1.6.</t>
  </si>
  <si>
    <t>A - 1.6.1.7.</t>
  </si>
  <si>
    <t>A - 1.6.1.8.</t>
  </si>
  <si>
    <t>A - 1.6.1.9.</t>
  </si>
  <si>
    <t>A - 1.6.1.10.</t>
  </si>
  <si>
    <t>A - 1.6.1.11.</t>
  </si>
  <si>
    <t>A - 1.6.2.</t>
  </si>
  <si>
    <t>A - 1.6.2.1.</t>
  </si>
  <si>
    <t>A - 1.6.2.2.</t>
  </si>
  <si>
    <t>A - 1.6.2.3.</t>
  </si>
  <si>
    <t>A - 1.6.3.</t>
  </si>
  <si>
    <t>A - 1.6.3.1.</t>
  </si>
  <si>
    <t>A - 1.6.3.2.</t>
  </si>
  <si>
    <t>A - 1.6.3.3.</t>
  </si>
  <si>
    <t>A - 1.6.3.4.</t>
  </si>
  <si>
    <t>A - 1.7.</t>
  </si>
  <si>
    <t>A - 1.7.0.1.</t>
  </si>
  <si>
    <t>A - 1.8.</t>
  </si>
  <si>
    <t>A - 1.8.0.1.</t>
  </si>
  <si>
    <t>A - 1.8.0.2.</t>
  </si>
  <si>
    <t>A - 1.8.0.3.</t>
  </si>
  <si>
    <t>A - 1.8.0.4.</t>
  </si>
  <si>
    <t>A - 1.8.0.5.</t>
  </si>
  <si>
    <t>A - 1.8.0.6.</t>
  </si>
  <si>
    <t>B</t>
  </si>
  <si>
    <t>B - 1.1.</t>
  </si>
  <si>
    <t>B - 1.1.0.1.</t>
  </si>
  <si>
    <t>B - 1.1.0.2.</t>
  </si>
  <si>
    <t>B - 1.1.0.3.</t>
  </si>
  <si>
    <t>B - 1.1.0.4.</t>
  </si>
  <si>
    <t>B - 1.1.0.5.</t>
  </si>
  <si>
    <t>B - 1.1.0.6.</t>
  </si>
  <si>
    <t>B - 1.1.0.7.</t>
  </si>
  <si>
    <t>B - 1.1.0.8.</t>
  </si>
  <si>
    <t>B - 1.1.0.9.</t>
  </si>
  <si>
    <t>B - 1.1.0.10.</t>
  </si>
  <si>
    <t>B - 1.1.0.11.</t>
  </si>
  <si>
    <t>B - 1.1.0.12.</t>
  </si>
  <si>
    <t>B - 1.1.0.13.</t>
  </si>
  <si>
    <t>B - 1.1.0.14.</t>
  </si>
  <si>
    <t>B - 1.1.0.15.</t>
  </si>
  <si>
    <t>B - 1.2.</t>
  </si>
  <si>
    <t>B - 1.2.0.1.</t>
  </si>
  <si>
    <t>B - 1.2.0.2.</t>
  </si>
  <si>
    <t>B - 1.2.0.3.</t>
  </si>
  <si>
    <t>B - 1.2.0.4.</t>
  </si>
  <si>
    <t>B - 1.3.</t>
  </si>
  <si>
    <t>B - 1.3.1.</t>
  </si>
  <si>
    <t>B - 1.3.1.1.</t>
  </si>
  <si>
    <t>B - 1.3.1.2.</t>
  </si>
  <si>
    <t>B - 1.3.1.3.</t>
  </si>
  <si>
    <t>B - 1.3.1.4.</t>
  </si>
  <si>
    <t>B - 1.3.1.5.</t>
  </si>
  <si>
    <t>B - 1.3.2.</t>
  </si>
  <si>
    <t>B - 1.3.2.1.</t>
  </si>
  <si>
    <t>B - 1.3.2.2.</t>
  </si>
  <si>
    <t>B - 1.3.2.3.</t>
  </si>
  <si>
    <t>B - 1.3.2.4.</t>
  </si>
  <si>
    <t>B - 1.3.2.5.</t>
  </si>
  <si>
    <t>B - 1.3.2.6.</t>
  </si>
  <si>
    <t>B - 1.3.3.</t>
  </si>
  <si>
    <t>B - 1.3.3.1.</t>
  </si>
  <si>
    <t>B - 1.3.3.2.</t>
  </si>
  <si>
    <t>B - 1.3.3.3.</t>
  </si>
  <si>
    <t>B - 1.3.3.4.</t>
  </si>
  <si>
    <t>B - 1.3.3.5.</t>
  </si>
  <si>
    <t>B - 1.3.4.</t>
  </si>
  <si>
    <t>B - 1.3.4.1.</t>
  </si>
  <si>
    <t>B - 1.3.4.2.</t>
  </si>
  <si>
    <t>B - 1.3.5.</t>
  </si>
  <si>
    <t>B - 1.3.5.1.</t>
  </si>
  <si>
    <t>B - 1.3.6.</t>
  </si>
  <si>
    <t>B - 1.3.6.1.</t>
  </si>
  <si>
    <t>B - 1.3.6.2.</t>
  </si>
  <si>
    <t>B - 1.3.6.3.</t>
  </si>
  <si>
    <t>B - 1.3.6.4.</t>
  </si>
  <si>
    <t>B - 1.3.6.5.</t>
  </si>
  <si>
    <t>B - 1.3.6.6.</t>
  </si>
  <si>
    <t>B - 1.3.6.7.</t>
  </si>
  <si>
    <t>B - 1.3.6.8.</t>
  </si>
  <si>
    <t>B - 1.3.6.9.</t>
  </si>
  <si>
    <t>B - 1.3.7.</t>
  </si>
  <si>
    <t>B - 1.3.7.1.</t>
  </si>
  <si>
    <t>B - 1.3.7.2.</t>
  </si>
  <si>
    <t>B - 1.3.7.3.</t>
  </si>
  <si>
    <t>B - 1.3.7.4.</t>
  </si>
  <si>
    <t>B - 1.3.8.</t>
  </si>
  <si>
    <t>B - 1.3.8.1.</t>
  </si>
  <si>
    <t>B - 1.3.8.2.</t>
  </si>
  <si>
    <t>B - 1.3.8.3.</t>
  </si>
  <si>
    <t>B - 1.3.8.4.</t>
  </si>
  <si>
    <t>B - 1.3.9.</t>
  </si>
  <si>
    <t>B - 1.3.9.1.</t>
  </si>
  <si>
    <t>B - 1.3.9.2.</t>
  </si>
  <si>
    <t>B - 1.3.10.</t>
  </si>
  <si>
    <t>B - 1.3.10.1.</t>
  </si>
  <si>
    <t>B - 1.3.10.2.</t>
  </si>
  <si>
    <t>B - 1.4.</t>
  </si>
  <si>
    <t>B - 1.4.1.</t>
  </si>
  <si>
    <t>B - 1.4.1.1.</t>
  </si>
  <si>
    <t>B - 1.4.1.2.</t>
  </si>
  <si>
    <t>B - 1.4.2.</t>
  </si>
  <si>
    <t>B - 1.4.2.1.</t>
  </si>
  <si>
    <t>B - 1.4.2.2.</t>
  </si>
  <si>
    <t>B - 1.4.2.3.</t>
  </si>
  <si>
    <t>B - 1.4.2.4.</t>
  </si>
  <si>
    <t>B - 1.4.2.5.</t>
  </si>
  <si>
    <t>B - 1.4.2.6.</t>
  </si>
  <si>
    <t>B - 1.4.2.7.</t>
  </si>
  <si>
    <t>B - 1.4.2.8.</t>
  </si>
  <si>
    <t>B - 1.4.3.</t>
  </si>
  <si>
    <t>B - 1.4.3.1.</t>
  </si>
  <si>
    <t>B - 1.4.3.2.</t>
  </si>
  <si>
    <t>B - 1.4.3.3.</t>
  </si>
  <si>
    <t>B - 1.4.3.4.</t>
  </si>
  <si>
    <t>B - 1.4.3.5.</t>
  </si>
  <si>
    <t>B - 1.4.3.6.</t>
  </si>
  <si>
    <t>B - 1.4.3.7.</t>
  </si>
  <si>
    <t>B - 1.4.3.8.</t>
  </si>
  <si>
    <t>B - 1.4.4.</t>
  </si>
  <si>
    <t>B - 1.4.4.1.</t>
  </si>
  <si>
    <t>B - 1.4.4.2.</t>
  </si>
  <si>
    <t>B - 1.4.4.3.</t>
  </si>
  <si>
    <t>B - 1.4.4.4.</t>
  </si>
  <si>
    <t>B - 1.4.4.5.</t>
  </si>
  <si>
    <t>B - 1.4.4.6.</t>
  </si>
  <si>
    <t>B - 1.4.4.7.</t>
  </si>
  <si>
    <t>B - 1.4.4.8.</t>
  </si>
  <si>
    <t>B - 1.4.4.9.</t>
  </si>
  <si>
    <t>B - 1.4.4.10.</t>
  </si>
  <si>
    <t>B - 1.4.4.11.</t>
  </si>
  <si>
    <t>B - 1.4.4.12.</t>
  </si>
  <si>
    <t>B - 1.4.4.13.</t>
  </si>
  <si>
    <t>B - 1.4.4.14.</t>
  </si>
  <si>
    <t>B - 1.4.4.15.</t>
  </si>
  <si>
    <t>B - 1.4.4.16.</t>
  </si>
  <si>
    <t>B - 1.4.4.17.</t>
  </si>
  <si>
    <t>B - 1.4.4.18.</t>
  </si>
  <si>
    <t>B - 1.4.5.</t>
  </si>
  <si>
    <t>B - 1.4.5.1.</t>
  </si>
  <si>
    <t>B - 1.4.5.2.</t>
  </si>
  <si>
    <t>B - 1.4.5.3.</t>
  </si>
  <si>
    <t>B - 1.4.5.4.</t>
  </si>
  <si>
    <t>B - 1.4.5.5.</t>
  </si>
  <si>
    <t>B - 1.4.5.6.</t>
  </si>
  <si>
    <t>B - 1.4.5.7.</t>
  </si>
  <si>
    <t>B - 1.4.5.8.</t>
  </si>
  <si>
    <t>B - 1.4.5.9.</t>
  </si>
  <si>
    <t>B - 1.4.5.10.</t>
  </si>
  <si>
    <t>B - 1.4.6.</t>
  </si>
  <si>
    <t>B - 1.4.6.1.</t>
  </si>
  <si>
    <t>B - 1.4.6.2.</t>
  </si>
  <si>
    <t>B - 1.4.6.3.</t>
  </si>
  <si>
    <t>B - 1.4.7.</t>
  </si>
  <si>
    <t>B - 1.4.7.1.</t>
  </si>
  <si>
    <t>B - 1.4.7.2.</t>
  </si>
  <si>
    <t>B - 1.4.8.</t>
  </si>
  <si>
    <t>B - 1.4.8.1.</t>
  </si>
  <si>
    <t>B - 1.4.8.2.</t>
  </si>
  <si>
    <t>B - 1.4.8.3.</t>
  </si>
  <si>
    <t>B - 1.4.8.4.</t>
  </si>
  <si>
    <t>B - 1.4.8.5.</t>
  </si>
  <si>
    <t>B - 1.4.8.6.</t>
  </si>
  <si>
    <t>B - 1.4.8.7.</t>
  </si>
  <si>
    <t>B - 1.4.8.8.</t>
  </si>
  <si>
    <t>B - 1.4.8.9.</t>
  </si>
  <si>
    <t>B - 1.4.8.10.</t>
  </si>
  <si>
    <t>B - 1.5.</t>
  </si>
  <si>
    <t>B - 1.5.0.1.</t>
  </si>
  <si>
    <t>B - 1.6.</t>
  </si>
  <si>
    <t>B - 1.6.1.</t>
  </si>
  <si>
    <t>B - 1.6.1.1.</t>
  </si>
  <si>
    <t>B - 1.6.1.2.</t>
  </si>
  <si>
    <t>B - 1.6.1.3.</t>
  </si>
  <si>
    <t>B - 1.6.2.</t>
  </si>
  <si>
    <t>B - 1.6.2.1.</t>
  </si>
  <si>
    <t>B - 1.6.2.2.</t>
  </si>
  <si>
    <t>B - 1.6.2.3.</t>
  </si>
  <si>
    <t>B - 1.6.2.4.</t>
  </si>
  <si>
    <t>B - 1.6.2.5.</t>
  </si>
  <si>
    <t>B - 1.6.2.6.</t>
  </si>
  <si>
    <t>B - 1.6.2.7.</t>
  </si>
  <si>
    <t>B - 1.6.2.8.</t>
  </si>
  <si>
    <t>B - 1.6.2.9.</t>
  </si>
  <si>
    <t>B - 1.6.2.10.</t>
  </si>
  <si>
    <t>B - 1.6.2.11.</t>
  </si>
  <si>
    <t>B - 1.7.</t>
  </si>
  <si>
    <t>B - 1.7.0.1.</t>
  </si>
  <si>
    <t>B - 1.8.</t>
  </si>
  <si>
    <t>B - 1.8.0.1.</t>
  </si>
  <si>
    <t>B - 1.8.0.2.</t>
  </si>
  <si>
    <t>B - 1.8.0.3.</t>
  </si>
  <si>
    <t>B - 1.8.0.4.</t>
  </si>
  <si>
    <t>B - 1.8.0.5.</t>
  </si>
  <si>
    <t>B - 1.8.0.6.</t>
  </si>
  <si>
    <t>B - 1.8.0.7.</t>
  </si>
  <si>
    <r>
      <rPr>
        <b/>
        <sz val="9"/>
        <color theme="1"/>
        <rFont val="Calibri"/>
        <family val="2"/>
        <scheme val="minor"/>
      </rPr>
      <t>REF. ONERADA:</t>
    </r>
    <r>
      <rPr>
        <b/>
        <sz val="11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SINAPI 04/2024
SICRO/SETOP 01/2024
SUDECAP 01/2024</t>
    </r>
  </si>
  <si>
    <r>
      <t>TAXA DE DESTINAÇÃO DE RESÍDUOS EM ATERRO SANITÁRIO</t>
    </r>
    <r>
      <rPr>
        <b/>
        <sz val="8"/>
        <color theme="8" tint="-0.249977111117893"/>
        <rFont val="Calibri"/>
        <family val="2"/>
        <scheme val="minor"/>
      </rPr>
      <t xml:space="preserve"> (BDI DIFERENCIADO: 16,80%)</t>
    </r>
  </si>
  <si>
    <r>
      <t xml:space="preserve">LOCACAO DE CONTAINER 2,30 X 4,30 M, ALT. 2,50 M, P/ SANITARIO, C/ 5 BACIAS,       1       LAVATORIO       E       4       MICTORIOS       (NAO      INCLUI MOBILIZACAO/DESMOBILIZACAO)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</si>
  <si>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r>
      <t>LOCACAO DE CONTAINER 2,30 X 6,00 M, ALT. 2,50 M, COM 1 SANITARIO, PARA ESCRITORIO, COMPLETO, SEM DIVISORIAS INTERNAS (NAO INCLUI MOBILIZACAO/DESMOBILIZACAO)</t>
    </r>
    <r>
      <rPr>
        <b/>
        <sz val="8"/>
        <color theme="8" tint="-0.249977111117893"/>
        <rFont val="Calibri"/>
        <family val="2"/>
        <scheme val="minor"/>
      </rPr>
      <t xml:space="preserve"> (BDI DIFERENCIADO: 16,80%)</t>
    </r>
  </si>
  <si>
    <r>
      <t xml:space="preserve">TAXA DE DESTINAÇÃO DE RESÍDUOS EM ATERRO SANITÁRIO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</si>
  <si>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r>
      <t xml:space="preserve">LOCACAO DE ANDAIME METALICO TIPO FACHADEIRO, PECAS COM APROXIMADAMENTE 1,20 M DE LARGURA E 2,0 M DE ALTURA, INCLUINDO DIAGONAIS EM X, BARRAS DE LIGACAO, SAPATAS E DEMAIS ITENS NECESSARIOS A MONTAGEM (NAO INCLUI INSTALACAO)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</si>
  <si>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r>
      <t xml:space="preserve">LOCACAO DE CONTAINER 2,30 X 4,30 M, ALT. 2,50 M, P/ SANITARIO, C/ 5 BACIAS,       1       LAVATORIO       E       4       MICTORIOS       (NAO       INCLUI MOBILIZACAO/DESMOBILIZACAO)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</si>
  <si>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r>
      <t xml:space="preserve">LOCACAO DE CONTAINER 2,30 X 6,00 M, ALT. 2,50 M, COM 1 SANITARIO, PARA ESCRITORIO, COMPLETO, SEM DIVISORIAS INTERNAS (NAO INCLUI MOBILIZACAO/DESMOBILIZACAO)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</si>
  <si>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r>
      <t xml:space="preserve">LOCACAO   DE   ANDAIME   METALICO   TIPO   FACHADEIRO,   PECAS   COM APROXIMADAMENTE   1,20   M   DE   LARGURA   E    2,0   M    DE    ALTURA, INCLUINDO DIAGONAIS EM X, BARRAS DE LIGACAO, SAPATAS E DEMAIS ITENS NECESSARIOS A MONTAGEM (NAO INCLUI INSTALACAO) </t>
    </r>
    <r>
      <rPr>
        <b/>
        <sz val="8"/>
        <color theme="8" tint="-0.249977111117893"/>
        <rFont val="Calibri"/>
        <family val="2"/>
        <scheme val="minor"/>
      </rPr>
      <t>(BDI DIFERENCIADO: 16,80%)</t>
    </r>
  </si>
  <si>
    <t>VALOR TOTAL (C4.1 + C4.4) COM BDI ONERADO: 24,23%, EXCETO ITENS COM (BDI DIFERENCIADO: 16,80%)</t>
  </si>
  <si>
    <t>COMPOSIÇÃO DA PARCELA DE BDI (BONIFICAÇÃO E DESPESAS INDIRETAS)</t>
  </si>
  <si>
    <t>ITENS RELATIVOS À ADMINISTRAÇÃO DA OBRA</t>
  </si>
  <si>
    <t xml:space="preserve">% </t>
  </si>
  <si>
    <t>A - Administração Central</t>
  </si>
  <si>
    <t>LUCRO</t>
  </si>
  <si>
    <t>TRIBUTOS</t>
  </si>
  <si>
    <t>F - PIS</t>
  </si>
  <si>
    <t>G - COFINS</t>
  </si>
  <si>
    <t>I - CONTRIBUIÇÃO PREVIDENCIÁRIA SOBRE A RENDA BRUTA</t>
  </si>
  <si>
    <t>Assim, com base na fórmula proposta pelo acordão TCU nº 2622/2013, temos:</t>
  </si>
  <si>
    <t>-</t>
  </si>
  <si>
    <t>CONTENÇÃO DE ENCOSTAS EM JUIZ DE FORA / MG - LOTE: BAIRRO SANTA CECÍLIA C4.1 / C4.4</t>
  </si>
  <si>
    <t>OBRA: CONTENÇÃO DE ENCOSTAS EM JUIZ DE FORA / MG - LOTE: BAIRRO SANTA CECÍLIA C4.1 / C4.4</t>
  </si>
  <si>
    <t>B - Despesas Financeiras</t>
  </si>
  <si>
    <t>H - ISSQN</t>
  </si>
  <si>
    <t>C - Risco</t>
  </si>
  <si>
    <t>D - Seguro e Garantia</t>
  </si>
  <si>
    <t>E - Lucro</t>
  </si>
  <si>
    <t>BDI ONERADO (%)</t>
  </si>
  <si>
    <t>SERVIÇOS</t>
  </si>
  <si>
    <t>TOTAL (R$)</t>
  </si>
  <si>
    <t>FINANC.</t>
  </si>
  <si>
    <t>TOTAIS</t>
  </si>
  <si>
    <t>Físico</t>
  </si>
  <si>
    <t>R$</t>
  </si>
  <si>
    <t>VALORES TOTAIS</t>
  </si>
  <si>
    <t>PERCENTUAL MENSAL (%)</t>
  </si>
  <si>
    <t>VALOR TOTAL MENSAL (R$)</t>
  </si>
  <si>
    <t>VALOR TOTAL MENSAL ACUMULADO (R$)</t>
  </si>
  <si>
    <t>PERCENTUAL MENSAL ACUMULADO (%)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</si>
  <si>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</si>
  <si>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</si>
  <si>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</si>
  <si>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</si>
  <si>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</si>
  <si>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</si>
  <si>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</si>
  <si>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</si>
  <si>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</si>
  <si>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</si>
  <si>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</si>
  <si>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</si>
  <si>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ACÕES PARA VIABILIZAÇÃO DAS OBRAS 
(ENSAIOS TÉCNICOS)</t>
  </si>
  <si>
    <t>CONTENÇÃO: BAIRRO SANTA CECÍLIA C4.2</t>
  </si>
  <si>
    <t>PROPONENTE:</t>
  </si>
  <si>
    <t>DESCONTO PROPOSTO:</t>
  </si>
  <si>
    <t xml:space="preserve">PROPONENTE: </t>
  </si>
  <si>
    <t>BDI DIFERENCIADO (%)</t>
  </si>
  <si>
    <t>PLANILHA ORÇAMENTÁRIA</t>
  </si>
  <si>
    <t>CRONOGRAMA FÍSICO-FINANCEIRO</t>
  </si>
  <si>
    <t>BDI ONERADO</t>
  </si>
  <si>
    <t>BDI DIFERENCIADO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</si>
</sst>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"/>
    <numFmt numFmtId="165" formatCode="0.0000"/>
    <numFmt numFmtId="166" formatCode="0.000%"/>
    <numFmt numFmtId="167" formatCode="_-* #,##0.00_-;\-* #,##0.00_-;_-* \-??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8" tint="-0.249977111117893"/>
      <name val="Calibri"/>
      <family val="2"/>
      <scheme val="minor"/>
    </font>
    <font>
      <b/>
      <sz val="9"/>
      <name val="Arial"/>
      <family val="2"/>
      <charset val="1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  <charset val="1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000000"/>
      <name val="Times New Roman"/>
      <family val="1"/>
      <charset val="1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99"/>
        <bgColor indexed="3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9" fillId="0" borderId="0"/>
    <xf numFmtId="0" fontId="20" fillId="0" borderId="0"/>
    <xf numFmtId="9" fontId="19" fillId="0" borderId="0" applyFont="0" applyFill="0" applyBorder="0" applyAlignment="0" applyProtection="0"/>
    <xf numFmtId="9" fontId="25" fillId="0" borderId="0" applyFill="0" applyBorder="0" applyAlignment="0" applyProtection="0"/>
    <xf numFmtId="9" fontId="19" fillId="0" borderId="0" applyFill="0" applyBorder="0" applyAlignment="0" applyProtection="0"/>
    <xf numFmtId="0" fontId="19" fillId="0" borderId="0"/>
    <xf numFmtId="9" fontId="31" fillId="0" borderId="0" applyBorder="0" applyProtection="0"/>
    <xf numFmtId="167" fontId="31" fillId="0" borderId="0" applyBorder="0" applyProtection="0"/>
  </cellStyleXfs>
  <cellXfs count="233">
    <xf numFmtId="0" fontId="0" fillId="0" borderId="0" xfId="0"/>
    <xf numFmtId="0" fontId="1" fillId="0" borderId="0" xfId="0" applyFont="1" applyAlignme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wrapText="1"/>
    </xf>
    <xf numFmtId="4" fontId="5" fillId="4" borderId="3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vertical="center"/>
    </xf>
    <xf numFmtId="4" fontId="6" fillId="3" borderId="3" xfId="0" applyNumberFormat="1" applyFont="1" applyFill="1" applyBorder="1" applyAlignment="1">
      <alignment vertical="center"/>
    </xf>
    <xf numFmtId="4" fontId="5" fillId="3" borderId="3" xfId="0" applyNumberFormat="1" applyFont="1" applyFill="1" applyBorder="1" applyAlignment="1">
      <alignment vertical="center"/>
    </xf>
    <xf numFmtId="4" fontId="6" fillId="0" borderId="6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center" vertical="center" shrinkToFit="1"/>
    </xf>
    <xf numFmtId="2" fontId="9" fillId="0" borderId="6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shrinkToFit="1"/>
    </xf>
    <xf numFmtId="2" fontId="9" fillId="0" borderId="3" xfId="0" applyNumberFormat="1" applyFont="1" applyFill="1" applyBorder="1" applyAlignment="1">
      <alignment horizontal="right" vertical="center" shrinkToFit="1"/>
    </xf>
    <xf numFmtId="1" fontId="9" fillId="0" borderId="2" xfId="0" applyNumberFormat="1" applyFont="1" applyFill="1" applyBorder="1" applyAlignment="1">
      <alignment horizontal="center" vertical="center" shrinkToFit="1"/>
    </xf>
    <xf numFmtId="4" fontId="9" fillId="0" borderId="2" xfId="0" applyNumberFormat="1" applyFont="1" applyFill="1" applyBorder="1" applyAlignment="1">
      <alignment horizontal="center" vertical="center" shrinkToFit="1"/>
    </xf>
    <xf numFmtId="2" fontId="9" fillId="3" borderId="3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9" fillId="0" borderId="3" xfId="0" applyNumberFormat="1" applyFont="1" applyFill="1" applyBorder="1" applyAlignment="1">
      <alignment horizontal="right" vertical="center" shrinkToFit="1"/>
    </xf>
    <xf numFmtId="2" fontId="10" fillId="4" borderId="3" xfId="0" applyNumberFormat="1" applyFont="1" applyFill="1" applyBorder="1" applyAlignment="1">
      <alignment horizontal="right" vertical="center" shrinkToFit="1"/>
    </xf>
    <xf numFmtId="4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shrinkToFi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shrinkToFit="1"/>
    </xf>
    <xf numFmtId="4" fontId="2" fillId="2" borderId="3" xfId="0" applyNumberFormat="1" applyFont="1" applyFill="1" applyBorder="1" applyAlignment="1">
      <alignment vertical="center"/>
    </xf>
    <xf numFmtId="49" fontId="15" fillId="5" borderId="3" xfId="0" applyNumberFormat="1" applyFont="1" applyFill="1" applyBorder="1" applyAlignment="1">
      <alignment horizontal="center" vertical="center" shrinkToFit="1"/>
    </xf>
    <xf numFmtId="0" fontId="14" fillId="5" borderId="3" xfId="0" applyFont="1" applyFill="1" applyBorder="1" applyAlignment="1">
      <alignment vertical="center" wrapText="1"/>
    </xf>
    <xf numFmtId="164" fontId="15" fillId="5" borderId="3" xfId="0" applyNumberFormat="1" applyFont="1" applyFill="1" applyBorder="1" applyAlignment="1">
      <alignment horizontal="center" vertical="center" shrinkToFit="1"/>
    </xf>
    <xf numFmtId="0" fontId="14" fillId="5" borderId="3" xfId="0" applyFont="1" applyFill="1" applyBorder="1" applyAlignment="1">
      <alignment horizontal="center" vertical="center" wrapText="1"/>
    </xf>
    <xf numFmtId="4" fontId="15" fillId="5" borderId="3" xfId="0" applyNumberFormat="1" applyFont="1" applyFill="1" applyBorder="1" applyAlignment="1">
      <alignment horizontal="center" vertical="center" shrinkToFit="1"/>
    </xf>
    <xf numFmtId="0" fontId="16" fillId="5" borderId="3" xfId="0" applyFont="1" applyFill="1" applyBorder="1" applyAlignment="1">
      <alignment vertical="center"/>
    </xf>
    <xf numFmtId="4" fontId="16" fillId="5" borderId="3" xfId="0" applyNumberFormat="1" applyFont="1" applyFill="1" applyBorder="1" applyAlignment="1">
      <alignment vertical="center"/>
    </xf>
    <xf numFmtId="0" fontId="7" fillId="4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14" fillId="5" borderId="3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4" fontId="5" fillId="4" borderId="11" xfId="0" applyNumberFormat="1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shrinkToFit="1"/>
    </xf>
    <xf numFmtId="4" fontId="2" fillId="6" borderId="3" xfId="0" applyNumberFormat="1" applyFont="1" applyFill="1" applyBorder="1" applyAlignment="1">
      <alignment horizontal="right" vertical="center" wrapText="1"/>
    </xf>
    <xf numFmtId="0" fontId="19" fillId="0" borderId="0" xfId="1" applyFont="1"/>
    <xf numFmtId="0" fontId="14" fillId="0" borderId="16" xfId="2" applyFont="1" applyBorder="1" applyAlignment="1">
      <alignment vertical="center"/>
    </xf>
    <xf numFmtId="0" fontId="14" fillId="0" borderId="11" xfId="2" applyFont="1" applyBorder="1" applyAlignment="1">
      <alignment vertical="center"/>
    </xf>
    <xf numFmtId="0" fontId="14" fillId="0" borderId="0" xfId="2" applyFont="1" applyAlignment="1">
      <alignment horizontal="center" vertical="center"/>
    </xf>
    <xf numFmtId="0" fontId="22" fillId="9" borderId="0" xfId="2" applyFont="1" applyFill="1" applyAlignment="1">
      <alignment horizontal="center" vertical="center" wrapText="1"/>
    </xf>
    <xf numFmtId="0" fontId="19" fillId="10" borderId="0" xfId="1" applyFill="1"/>
    <xf numFmtId="0" fontId="2" fillId="0" borderId="0" xfId="2" applyFont="1" applyAlignment="1">
      <alignment horizontal="right" vertical="center"/>
    </xf>
    <xf numFmtId="10" fontId="22" fillId="9" borderId="0" xfId="3" applyNumberFormat="1" applyFont="1" applyFill="1" applyAlignment="1">
      <alignment horizontal="center" vertical="center" wrapText="1"/>
    </xf>
    <xf numFmtId="0" fontId="22" fillId="9" borderId="0" xfId="2" applyFont="1" applyFill="1" applyAlignment="1">
      <alignment horizontal="left" vertical="center"/>
    </xf>
    <xf numFmtId="0" fontId="2" fillId="0" borderId="11" xfId="2" applyFont="1" applyBorder="1" applyAlignment="1">
      <alignment horizontal="left" vertical="center"/>
    </xf>
    <xf numFmtId="0" fontId="2" fillId="0" borderId="16" xfId="2" applyFont="1" applyBorder="1" applyAlignment="1">
      <alignment horizontal="left" vertical="center"/>
    </xf>
    <xf numFmtId="0" fontId="14" fillId="0" borderId="0" xfId="2" applyFont="1" applyAlignment="1">
      <alignment horizontal="right" vertical="center"/>
    </xf>
    <xf numFmtId="0" fontId="23" fillId="8" borderId="3" xfId="2" applyFont="1" applyFill="1" applyBorder="1" applyAlignment="1">
      <alignment horizontal="center" vertical="center" wrapText="1"/>
    </xf>
    <xf numFmtId="0" fontId="24" fillId="9" borderId="3" xfId="2" applyFont="1" applyFill="1" applyBorder="1" applyAlignment="1">
      <alignment horizontal="left" vertical="center" wrapText="1"/>
    </xf>
    <xf numFmtId="10" fontId="22" fillId="9" borderId="3" xfId="4" applyNumberFormat="1" applyFont="1" applyFill="1" applyBorder="1" applyAlignment="1">
      <alignment horizontal="center" vertical="center" wrapText="1"/>
    </xf>
    <xf numFmtId="0" fontId="24" fillId="9" borderId="16" xfId="2" applyFont="1" applyFill="1" applyBorder="1" applyAlignment="1">
      <alignment horizontal="center" vertical="center" wrapText="1"/>
    </xf>
    <xf numFmtId="10" fontId="14" fillId="0" borderId="6" xfId="4" applyNumberFormat="1" applyFont="1" applyFill="1" applyBorder="1" applyAlignment="1">
      <alignment horizontal="center" vertical="center" wrapText="1"/>
    </xf>
    <xf numFmtId="0" fontId="24" fillId="9" borderId="11" xfId="2" applyFont="1" applyFill="1" applyBorder="1" applyAlignment="1">
      <alignment horizontal="center" vertical="center" wrapText="1"/>
    </xf>
    <xf numFmtId="10" fontId="14" fillId="9" borderId="6" xfId="4" applyNumberFormat="1" applyFont="1" applyFill="1" applyBorder="1" applyAlignment="1">
      <alignment horizontal="center" vertical="center" wrapText="1"/>
    </xf>
    <xf numFmtId="165" fontId="22" fillId="9" borderId="0" xfId="2" applyNumberFormat="1" applyFont="1" applyFill="1" applyAlignment="1">
      <alignment horizontal="center" vertical="center" wrapText="1"/>
    </xf>
    <xf numFmtId="166" fontId="22" fillId="9" borderId="0" xfId="3" applyNumberFormat="1" applyFont="1" applyFill="1" applyAlignment="1">
      <alignment horizontal="center" vertical="center" wrapText="1"/>
    </xf>
    <xf numFmtId="10" fontId="14" fillId="9" borderId="3" xfId="4" applyNumberFormat="1" applyFont="1" applyFill="1" applyBorder="1" applyAlignment="1">
      <alignment horizontal="center" vertical="center" wrapText="1"/>
    </xf>
    <xf numFmtId="0" fontId="19" fillId="0" borderId="0" xfId="1"/>
    <xf numFmtId="0" fontId="23" fillId="9" borderId="11" xfId="2" applyFont="1" applyFill="1" applyBorder="1" applyAlignment="1">
      <alignment horizontal="center" vertical="center" wrapText="1"/>
    </xf>
    <xf numFmtId="10" fontId="14" fillId="8" borderId="3" xfId="3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9" fillId="10" borderId="0" xfId="1" applyFill="1" applyAlignment="1">
      <alignment vertical="top" wrapText="1"/>
    </xf>
    <xf numFmtId="10" fontId="22" fillId="9" borderId="0" xfId="5" applyNumberFormat="1" applyFont="1" applyFill="1" applyAlignment="1">
      <alignment horizontal="center" vertical="center" wrapText="1"/>
    </xf>
    <xf numFmtId="10" fontId="19" fillId="0" borderId="0" xfId="1" applyNumberFormat="1"/>
    <xf numFmtId="166" fontId="14" fillId="9" borderId="0" xfId="2" applyNumberFormat="1" applyFont="1" applyFill="1" applyAlignment="1">
      <alignment horizontal="center" vertical="center" wrapText="1"/>
    </xf>
    <xf numFmtId="0" fontId="8" fillId="0" borderId="0" xfId="6" applyFont="1"/>
    <xf numFmtId="0" fontId="28" fillId="11" borderId="29" xfId="6" applyFont="1" applyFill="1" applyBorder="1" applyAlignment="1">
      <alignment horizontal="center" vertical="center"/>
    </xf>
    <xf numFmtId="4" fontId="29" fillId="0" borderId="29" xfId="6" applyNumberFormat="1" applyFont="1" applyBorder="1" applyAlignment="1">
      <alignment horizontal="center"/>
    </xf>
    <xf numFmtId="0" fontId="29" fillId="0" borderId="29" xfId="6" applyFont="1" applyBorder="1" applyAlignment="1">
      <alignment horizontal="center"/>
    </xf>
    <xf numFmtId="0" fontId="29" fillId="0" borderId="29" xfId="6" applyFont="1" applyBorder="1"/>
    <xf numFmtId="4" fontId="29" fillId="0" borderId="29" xfId="6" applyNumberFormat="1" applyFont="1" applyBorder="1" applyAlignment="1">
      <alignment horizontal="right"/>
    </xf>
    <xf numFmtId="40" fontId="29" fillId="0" borderId="29" xfId="6" applyNumberFormat="1" applyFont="1" applyBorder="1"/>
    <xf numFmtId="4" fontId="29" fillId="0" borderId="32" xfId="6" applyNumberFormat="1" applyFont="1" applyBorder="1" applyAlignment="1">
      <alignment horizontal="right"/>
    </xf>
    <xf numFmtId="4" fontId="28" fillId="12" borderId="29" xfId="6" applyNumberFormat="1" applyFont="1" applyFill="1" applyBorder="1" applyAlignment="1">
      <alignment vertical="center"/>
    </xf>
    <xf numFmtId="4" fontId="8" fillId="0" borderId="0" xfId="6" applyNumberFormat="1" applyFont="1"/>
    <xf numFmtId="40" fontId="29" fillId="0" borderId="29" xfId="6" applyNumberFormat="1" applyFont="1" applyBorder="1" applyAlignment="1">
      <alignment vertical="center"/>
    </xf>
    <xf numFmtId="40" fontId="29" fillId="0" borderId="30" xfId="6" applyNumberFormat="1" applyFont="1" applyBorder="1" applyAlignment="1">
      <alignment vertical="center"/>
    </xf>
    <xf numFmtId="0" fontId="22" fillId="0" borderId="0" xfId="6" applyFont="1"/>
    <xf numFmtId="0" fontId="29" fillId="0" borderId="29" xfId="6" applyFont="1" applyFill="1" applyBorder="1"/>
    <xf numFmtId="40" fontId="29" fillId="0" borderId="29" xfId="6" applyNumberFormat="1" applyFont="1" applyFill="1" applyBorder="1"/>
    <xf numFmtId="10" fontId="30" fillId="0" borderId="29" xfId="6" applyNumberFormat="1" applyFont="1" applyFill="1" applyBorder="1" applyAlignment="1">
      <alignment horizontal="center"/>
    </xf>
    <xf numFmtId="0" fontId="8" fillId="0" borderId="0" xfId="6" applyFont="1" applyFill="1"/>
    <xf numFmtId="0" fontId="28" fillId="2" borderId="29" xfId="6" applyFont="1" applyFill="1" applyBorder="1" applyAlignment="1">
      <alignment horizontal="center" vertical="center"/>
    </xf>
    <xf numFmtId="1" fontId="28" fillId="2" borderId="0" xfId="6" applyNumberFormat="1" applyFont="1" applyFill="1" applyBorder="1" applyAlignment="1">
      <alignment horizontal="center" vertical="center"/>
    </xf>
    <xf numFmtId="4" fontId="29" fillId="2" borderId="32" xfId="6" applyNumberFormat="1" applyFont="1" applyFill="1" applyBorder="1" applyAlignment="1">
      <alignment horizontal="right"/>
    </xf>
    <xf numFmtId="0" fontId="29" fillId="2" borderId="29" xfId="6" applyFont="1" applyFill="1" applyBorder="1" applyAlignment="1">
      <alignment horizontal="center"/>
    </xf>
    <xf numFmtId="40" fontId="29" fillId="2" borderId="29" xfId="6" applyNumberFormat="1" applyFont="1" applyFill="1" applyBorder="1"/>
    <xf numFmtId="10" fontId="22" fillId="0" borderId="29" xfId="6" applyNumberFormat="1" applyFont="1" applyBorder="1" applyAlignment="1">
      <alignment horizontal="right" vertical="center"/>
    </xf>
    <xf numFmtId="10" fontId="22" fillId="0" borderId="29" xfId="6" applyNumberFormat="1" applyFont="1" applyFill="1" applyBorder="1" applyAlignment="1">
      <alignment horizontal="center"/>
    </xf>
    <xf numFmtId="10" fontId="22" fillId="0" borderId="29" xfId="6" applyNumberFormat="1" applyFont="1" applyBorder="1" applyAlignment="1">
      <alignment horizontal="right"/>
    </xf>
    <xf numFmtId="10" fontId="29" fillId="0" borderId="29" xfId="6" applyNumberFormat="1" applyFont="1" applyBorder="1" applyAlignment="1">
      <alignment horizontal="center"/>
    </xf>
    <xf numFmtId="10" fontId="29" fillId="0" borderId="29" xfId="6" applyNumberFormat="1" applyFont="1" applyFill="1" applyBorder="1" applyAlignment="1">
      <alignment horizontal="center"/>
    </xf>
    <xf numFmtId="10" fontId="33" fillId="0" borderId="29" xfId="7" applyNumberFormat="1" applyFont="1" applyBorder="1"/>
    <xf numFmtId="9" fontId="33" fillId="0" borderId="29" xfId="7" applyFont="1" applyFill="1" applyBorder="1"/>
    <xf numFmtId="9" fontId="33" fillId="0" borderId="29" xfId="7" applyFont="1" applyBorder="1"/>
    <xf numFmtId="10" fontId="33" fillId="0" borderId="32" xfId="7" applyNumberFormat="1" applyFont="1" applyBorder="1"/>
    <xf numFmtId="10" fontId="32" fillId="0" borderId="29" xfId="6" applyNumberFormat="1" applyFont="1" applyFill="1" applyBorder="1" applyAlignment="1">
      <alignment horizontal="center"/>
    </xf>
    <xf numFmtId="10" fontId="22" fillId="0" borderId="29" xfId="6" applyNumberFormat="1" applyFont="1" applyBorder="1" applyAlignment="1">
      <alignment horizontal="center"/>
    </xf>
    <xf numFmtId="10" fontId="33" fillId="0" borderId="29" xfId="7" applyNumberFormat="1" applyFont="1" applyFill="1" applyBorder="1"/>
    <xf numFmtId="10" fontId="34" fillId="0" borderId="29" xfId="7" applyNumberFormat="1" applyFont="1" applyFill="1" applyBorder="1"/>
    <xf numFmtId="167" fontId="35" fillId="0" borderId="29" xfId="8" applyFont="1" applyFill="1" applyBorder="1"/>
    <xf numFmtId="167" fontId="35" fillId="0" borderId="29" xfId="8" applyFont="1" applyBorder="1"/>
    <xf numFmtId="0" fontId="29" fillId="13" borderId="29" xfId="6" applyFont="1" applyFill="1" applyBorder="1"/>
    <xf numFmtId="0" fontId="29" fillId="14" borderId="29" xfId="6" applyFont="1" applyFill="1" applyBorder="1"/>
    <xf numFmtId="10" fontId="29" fillId="0" borderId="29" xfId="6" applyNumberFormat="1" applyFont="1" applyBorder="1" applyAlignment="1">
      <alignment vertical="center"/>
    </xf>
    <xf numFmtId="10" fontId="35" fillId="0" borderId="30" xfId="7" applyNumberFormat="1" applyFont="1" applyBorder="1"/>
    <xf numFmtId="10" fontId="29" fillId="0" borderId="3" xfId="6" applyNumberFormat="1" applyFont="1" applyBorder="1" applyAlignment="1">
      <alignment vertical="center"/>
    </xf>
    <xf numFmtId="0" fontId="2" fillId="14" borderId="7" xfId="0" applyFont="1" applyFill="1" applyBorder="1" applyAlignment="1">
      <alignment vertical="center"/>
    </xf>
    <xf numFmtId="0" fontId="28" fillId="0" borderId="7" xfId="6" applyFont="1" applyBorder="1" applyAlignment="1">
      <alignment horizontal="center" vertical="center" wrapText="1"/>
    </xf>
    <xf numFmtId="0" fontId="28" fillId="14" borderId="7" xfId="6" applyFont="1" applyFill="1" applyBorder="1" applyAlignment="1">
      <alignment horizontal="center" vertical="center" wrapText="1"/>
    </xf>
    <xf numFmtId="10" fontId="22" fillId="14" borderId="3" xfId="4" applyNumberFormat="1" applyFont="1" applyFill="1" applyBorder="1" applyAlignment="1" applyProtection="1">
      <alignment horizontal="center" vertical="center" wrapText="1"/>
      <protection locked="0"/>
    </xf>
    <xf numFmtId="10" fontId="22" fillId="0" borderId="3" xfId="4" applyNumberFormat="1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4" fontId="2" fillId="14" borderId="3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14" borderId="8" xfId="0" applyFont="1" applyFill="1" applyBorder="1" applyAlignment="1" applyProtection="1">
      <alignment horizontal="left" vertical="center" wrapText="1"/>
      <protection locked="0"/>
    </xf>
    <xf numFmtId="0" fontId="2" fillId="14" borderId="9" xfId="0" applyFont="1" applyFill="1" applyBorder="1" applyAlignment="1" applyProtection="1">
      <alignment horizontal="left" vertical="center" wrapText="1"/>
      <protection locked="0"/>
    </xf>
    <xf numFmtId="0" fontId="27" fillId="0" borderId="23" xfId="6" applyFont="1" applyBorder="1" applyAlignment="1">
      <alignment horizontal="center" vertical="center" wrapText="1"/>
    </xf>
    <xf numFmtId="0" fontId="27" fillId="0" borderId="24" xfId="6" applyFont="1" applyBorder="1" applyAlignment="1">
      <alignment horizontal="center" vertical="center" wrapText="1"/>
    </xf>
    <xf numFmtId="0" fontId="27" fillId="0" borderId="25" xfId="6" applyFont="1" applyBorder="1" applyAlignment="1">
      <alignment horizontal="center" vertical="center" wrapText="1"/>
    </xf>
    <xf numFmtId="0" fontId="28" fillId="0" borderId="26" xfId="6" applyFont="1" applyBorder="1" applyAlignment="1">
      <alignment horizontal="center" vertical="center" wrapText="1"/>
    </xf>
    <xf numFmtId="0" fontId="28" fillId="0" borderId="0" xfId="6" applyFont="1" applyAlignment="1">
      <alignment horizontal="center" vertical="center" wrapText="1"/>
    </xf>
    <xf numFmtId="0" fontId="28" fillId="0" borderId="27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 wrapText="1"/>
    </xf>
    <xf numFmtId="0" fontId="28" fillId="0" borderId="8" xfId="6" applyFont="1" applyBorder="1" applyAlignment="1">
      <alignment horizontal="left" vertical="center" wrapText="1"/>
    </xf>
    <xf numFmtId="0" fontId="28" fillId="0" borderId="9" xfId="6" applyFont="1" applyBorder="1" applyAlignment="1">
      <alignment horizontal="left" vertical="center" wrapText="1"/>
    </xf>
    <xf numFmtId="0" fontId="28" fillId="7" borderId="33" xfId="6" applyFont="1" applyFill="1" applyBorder="1" applyAlignment="1">
      <alignment horizontal="center" vertical="center"/>
    </xf>
    <xf numFmtId="0" fontId="28" fillId="7" borderId="34" xfId="6" applyFont="1" applyFill="1" applyBorder="1" applyAlignment="1">
      <alignment horizontal="center" vertical="center"/>
    </xf>
    <xf numFmtId="0" fontId="28" fillId="7" borderId="35" xfId="6" applyFont="1" applyFill="1" applyBorder="1" applyAlignment="1">
      <alignment horizontal="center" vertical="center"/>
    </xf>
    <xf numFmtId="0" fontId="28" fillId="14" borderId="8" xfId="6" applyFont="1" applyFill="1" applyBorder="1" applyAlignment="1" applyProtection="1">
      <alignment horizontal="left" vertical="center" wrapText="1"/>
      <protection locked="0"/>
    </xf>
    <xf numFmtId="0" fontId="28" fillId="14" borderId="9" xfId="6" applyFont="1" applyFill="1" applyBorder="1" applyAlignment="1" applyProtection="1">
      <alignment horizontal="left" vertical="center" wrapText="1"/>
      <protection locked="0"/>
    </xf>
    <xf numFmtId="1" fontId="28" fillId="0" borderId="29" xfId="6" applyNumberFormat="1" applyFont="1" applyBorder="1" applyAlignment="1">
      <alignment horizontal="center" vertical="center"/>
    </xf>
    <xf numFmtId="1" fontId="28" fillId="0" borderId="29" xfId="6" applyNumberFormat="1" applyFont="1" applyFill="1" applyBorder="1" applyAlignment="1">
      <alignment horizontal="center" vertical="center" wrapText="1"/>
    </xf>
    <xf numFmtId="1" fontId="28" fillId="0" borderId="30" xfId="6" applyNumberFormat="1" applyFont="1" applyFill="1" applyBorder="1" applyAlignment="1">
      <alignment horizontal="center" vertical="center" wrapText="1"/>
    </xf>
    <xf numFmtId="1" fontId="28" fillId="0" borderId="31" xfId="6" applyNumberFormat="1" applyFont="1" applyFill="1" applyBorder="1" applyAlignment="1">
      <alignment horizontal="center" vertical="center" wrapText="1"/>
    </xf>
    <xf numFmtId="1" fontId="28" fillId="0" borderId="28" xfId="6" applyNumberFormat="1" applyFont="1" applyFill="1" applyBorder="1" applyAlignment="1">
      <alignment horizontal="center" vertical="center" wrapText="1"/>
    </xf>
    <xf numFmtId="1" fontId="28" fillId="0" borderId="3" xfId="6" applyNumberFormat="1" applyFont="1" applyFill="1" applyBorder="1" applyAlignment="1">
      <alignment horizontal="center" vertical="center" wrapText="1"/>
    </xf>
    <xf numFmtId="1" fontId="28" fillId="0" borderId="3" xfId="6" applyNumberFormat="1" applyFont="1" applyBorder="1" applyAlignment="1">
      <alignment horizontal="center" vertical="center"/>
    </xf>
    <xf numFmtId="1" fontId="28" fillId="0" borderId="3" xfId="6" applyNumberFormat="1" applyFont="1" applyBorder="1" applyAlignment="1">
      <alignment horizontal="center" vertical="center" wrapText="1"/>
    </xf>
    <xf numFmtId="40" fontId="28" fillId="0" borderId="29" xfId="6" applyNumberFormat="1" applyFont="1" applyBorder="1" applyAlignment="1">
      <alignment horizontal="center" vertical="center"/>
    </xf>
    <xf numFmtId="40" fontId="28" fillId="0" borderId="30" xfId="6" applyNumberFormat="1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/>
    </xf>
    <xf numFmtId="1" fontId="28" fillId="0" borderId="31" xfId="6" applyNumberFormat="1" applyFont="1" applyBorder="1" applyAlignment="1">
      <alignment horizontal="center" vertical="center"/>
    </xf>
    <xf numFmtId="1" fontId="28" fillId="0" borderId="28" xfId="6" applyNumberFormat="1" applyFont="1" applyBorder="1" applyAlignment="1">
      <alignment horizontal="center" vertical="center"/>
    </xf>
    <xf numFmtId="1" fontId="28" fillId="0" borderId="31" xfId="6" applyNumberFormat="1" applyFont="1" applyBorder="1" applyAlignment="1">
      <alignment horizontal="center" vertical="center" wrapText="1"/>
    </xf>
    <xf numFmtId="1" fontId="28" fillId="0" borderId="28" xfId="6" applyNumberFormat="1" applyFont="1" applyBorder="1" applyAlignment="1">
      <alignment horizontal="center" vertical="center" wrapText="1"/>
    </xf>
    <xf numFmtId="40" fontId="28" fillId="8" borderId="29" xfId="6" applyNumberFormat="1" applyFont="1" applyFill="1" applyBorder="1" applyAlignment="1">
      <alignment horizontal="center" vertical="center"/>
    </xf>
    <xf numFmtId="4" fontId="28" fillId="12" borderId="29" xfId="6" applyNumberFormat="1" applyFont="1" applyFill="1" applyBorder="1" applyAlignment="1">
      <alignment horizontal="center" vertical="center"/>
    </xf>
    <xf numFmtId="0" fontId="24" fillId="9" borderId="16" xfId="2" applyFont="1" applyFill="1" applyBorder="1" applyAlignment="1">
      <alignment horizontal="left" vertical="center" wrapText="1"/>
    </xf>
    <xf numFmtId="0" fontId="24" fillId="9" borderId="11" xfId="2" applyFont="1" applyFill="1" applyBorder="1" applyAlignment="1">
      <alignment horizontal="left" vertical="center" wrapText="1"/>
    </xf>
    <xf numFmtId="0" fontId="26" fillId="0" borderId="13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9" borderId="13" xfId="2" applyFont="1" applyFill="1" applyBorder="1" applyAlignment="1">
      <alignment horizontal="center" vertical="center" wrapText="1"/>
    </xf>
    <xf numFmtId="0" fontId="14" fillId="9" borderId="15" xfId="2" applyFont="1" applyFill="1" applyBorder="1" applyAlignment="1">
      <alignment horizontal="center" vertical="center" wrapText="1"/>
    </xf>
    <xf numFmtId="0" fontId="21" fillId="7" borderId="7" xfId="2" applyFont="1" applyFill="1" applyBorder="1" applyAlignment="1">
      <alignment horizontal="center" vertical="center" wrapText="1"/>
    </xf>
    <xf numFmtId="0" fontId="21" fillId="7" borderId="9" xfId="2" applyFont="1" applyFill="1" applyBorder="1" applyAlignment="1">
      <alignment horizontal="center" vertical="center" wrapText="1"/>
    </xf>
    <xf numFmtId="0" fontId="14" fillId="0" borderId="7" xfId="2" applyFont="1" applyBorder="1" applyAlignment="1">
      <alignment horizontal="justify" vertical="center" wrapText="1"/>
    </xf>
    <xf numFmtId="0" fontId="14" fillId="0" borderId="9" xfId="2" applyFont="1" applyBorder="1" applyAlignment="1">
      <alignment horizontal="justify" vertical="center"/>
    </xf>
    <xf numFmtId="0" fontId="14" fillId="14" borderId="7" xfId="2" applyFont="1" applyFill="1" applyBorder="1" applyAlignment="1" applyProtection="1">
      <alignment horizontal="left" vertical="center" wrapText="1"/>
      <protection locked="0"/>
    </xf>
    <xf numFmtId="0" fontId="14" fillId="14" borderId="9" xfId="2" applyFont="1" applyFill="1" applyBorder="1" applyAlignment="1" applyProtection="1">
      <alignment horizontal="left" vertical="center" wrapText="1"/>
      <protection locked="0"/>
    </xf>
    <xf numFmtId="0" fontId="14" fillId="0" borderId="7" xfId="2" applyFont="1" applyBorder="1" applyAlignment="1">
      <alignment horizontal="justify" vertical="center"/>
    </xf>
    <xf numFmtId="0" fontId="14" fillId="14" borderId="7" xfId="2" applyFont="1" applyFill="1" applyBorder="1" applyAlignment="1" applyProtection="1">
      <alignment horizontal="left" vertical="center"/>
      <protection locked="0"/>
    </xf>
    <xf numFmtId="0" fontId="14" fillId="14" borderId="9" xfId="2" applyFont="1" applyFill="1" applyBorder="1" applyAlignment="1" applyProtection="1">
      <alignment horizontal="left" vertical="center"/>
      <protection locked="0"/>
    </xf>
    <xf numFmtId="10" fontId="2" fillId="14" borderId="3" xfId="0" applyNumberFormat="1" applyFont="1" applyFill="1" applyBorder="1" applyAlignment="1" applyProtection="1">
      <alignment horizontal="center" vertical="center"/>
      <protection locked="0"/>
    </xf>
  </cellXfs>
  <cellStyles count="9">
    <cellStyle name="Normal" xfId="0" builtinId="0"/>
    <cellStyle name="Normal 3" xfId="2"/>
    <cellStyle name="Normal 4" xfId="6"/>
    <cellStyle name="Normal_pLANILHA DE BDI_MODELO v2_EXCEL" xfId="1"/>
    <cellStyle name="Porcentagem 2" xfId="7"/>
    <cellStyle name="Porcentagem 2 10" xfId="5"/>
    <cellStyle name="Porcentagem 2 2 2" xfId="3"/>
    <cellStyle name="Porcentagem 3" xfId="4"/>
    <cellStyle name="Vírgula 2" xfId="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53579</xdr:colOff>
      <xdr:row>0</xdr:row>
      <xdr:rowOff>47625</xdr:rowOff>
    </xdr:from>
    <xdr:to>
      <xdr:col>1</xdr:col>
      <xdr:colOff>1540329</xdr:colOff>
      <xdr:row>2</xdr:row>
      <xdr:rowOff>146998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53579" y="47625"/>
          <a:ext cx="2275964" cy="529359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62075</xdr:colOff>
      <xdr:row>0</xdr:row>
      <xdr:rowOff>51237</xdr:rowOff>
    </xdr:from>
    <xdr:to>
      <xdr:col>1</xdr:col>
      <xdr:colOff>1685193</xdr:colOff>
      <xdr:row>2</xdr:row>
      <xdr:rowOff>8281</xdr:rowOff>
    </xdr:to>
    <xdr:pic>
      <xdr:nvPicPr>
        <xdr:cNvPr id="2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75" y="51237"/>
          <a:ext cx="2553637" cy="6018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28</xdr:row>
      <xdr:rowOff>38100</xdr:rowOff>
    </xdr:from>
    <xdr:to>
      <xdr:col>1</xdr:col>
      <xdr:colOff>0</xdr:colOff>
      <xdr:row>31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162800"/>
          <a:ext cx="35814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47295</xdr:colOff>
      <xdr:row>0</xdr:row>
      <xdr:rowOff>36275</xdr:rowOff>
    </xdr:from>
    <xdr:to>
      <xdr:col>0</xdr:col>
      <xdr:colOff>1340067</xdr:colOff>
      <xdr:row>2</xdr:row>
      <xdr:rowOff>5443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47295" y="36275"/>
          <a:ext cx="1292772" cy="295739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28</xdr:row>
      <xdr:rowOff>38100</xdr:rowOff>
    </xdr:from>
    <xdr:to>
      <xdr:col>1</xdr:col>
      <xdr:colOff>0</xdr:colOff>
      <xdr:row>31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162800"/>
          <a:ext cx="35814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52552</xdr:colOff>
      <xdr:row>0</xdr:row>
      <xdr:rowOff>42844</xdr:rowOff>
    </xdr:from>
    <xdr:to>
      <xdr:col>0</xdr:col>
      <xdr:colOff>1345324</xdr:colOff>
      <xdr:row>2</xdr:row>
      <xdr:rowOff>45983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52552" y="42844"/>
          <a:ext cx="1292772" cy="331587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fs\Operacional\Users\fabiano\Downloads\10039\ca_arqs\eletrica\e0104500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-m11\publico\WINDOWS\TEMP\B5348E-LM001_R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u-a\01-md-2005\EQUIP\MAQUINAS\I02011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1.%20PASTA/0.%20AND/Campo%20Cer&#226;mica%20RX-R5/____REV%2007/PLN-EXE-ORC-JDF-RCC-0101-REV08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fs\Operacional\Marcia\Receita%20Federal%20-%20RJ\Preg&#227;o%203-2013%20-%20Ag.%20Modelo%20B%20Pirai%20e%20Resende\EDITAL%201-2013-%20ADAPTACAO%20PROJETO%20BASICO%20-%20AGENCIA%20MODELO\ANEXO%20V%20-%20PLANILHA%20DE%20OR&#199;AMENTO%20E%20CRONOGRAM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fs\Operacional\JUSTI&#199;A%20FEDERAL\Predio%20Sede%20%20Vitoria%20ES%20-%202009\Justi&#231;a%20Federal%201&#170;%20Instancia\PLANILHA%20OR&#199;AMENTARIA\Or&#231;amento\JFES_Planilha_Orc_Rev02-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WNova%20pasta/2%20-%20CNC/Museu%20Mariano%20Proc&#243;pio%20-%20Atualiz.%20pre&#231;o%20(k)/OR&#199;AMENTO%20%20MAPRO%20A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ERGÊNCIA"/>
      <sheetName val="CAPA"/>
      <sheetName val="Controle"/>
      <sheetName val="LOJAS"/>
      <sheetName val="CONDOMINOS"/>
      <sheetName val="QUADROS DE DISTRIBUIÇÃO"/>
      <sheetName val="BARRAMENTO BLINDADO"/>
      <sheetName val="TRANSFORMADORES"/>
      <sheetName val="GERAL ORIGINAL"/>
      <sheetName val="GERAL POR ITENS"/>
      <sheetName val="MOTORES"/>
      <sheetName val="ANTIGO COND"/>
      <sheetName val="ANTIGO GERAL"/>
      <sheetName val="H_MOT"/>
      <sheetName val="C_MOT"/>
    </sheetNames>
    <sheetDataSet>
      <sheetData sheetId="0" refreshError="1">
        <row r="2">
          <cell r="A2" t="str">
            <v>TABELA DE CARGAS – POR TRANSFORMADOR/PBT EM EMERGÊNCIA</v>
          </cell>
        </row>
        <row r="4">
          <cell r="A4" t="str">
            <v>TRANSFORMADOR 1.1 – PBT-1.1 EM EMERGÊNCIA</v>
          </cell>
        </row>
        <row r="6">
          <cell r="A6" t="str">
            <v>FINALIDADE</v>
          </cell>
          <cell r="B6" t="str">
            <v>POT. UNIT. (kW)</v>
          </cell>
          <cell r="C6" t="str">
            <v>POT. UNIT. (CV)</v>
          </cell>
          <cell r="D6" t="str">
            <v>T I P O</v>
          </cell>
          <cell r="E6" t="str">
            <v>POT-M (KW)</v>
          </cell>
          <cell r="F6" t="str">
            <v>FP- M</v>
          </cell>
          <cell r="G6" t="str">
            <v>QTDE.</v>
          </cell>
          <cell r="H6" t="str">
            <v>PÓLOS</v>
          </cell>
          <cell r="I6" t="str">
            <v>F.D.</v>
          </cell>
          <cell r="J6" t="str">
            <v>F.P.</v>
          </cell>
          <cell r="K6" t="str">
            <v>POT. INSTALADA (kW)</v>
          </cell>
          <cell r="L6" t="str">
            <v>POT. INSTALADA (kVA)</v>
          </cell>
          <cell r="M6" t="str">
            <v>POT. DEMANDADA (kW)</v>
          </cell>
          <cell r="N6" t="str">
            <v>POT. DEMANDADA (kVA)</v>
          </cell>
        </row>
        <row r="7">
          <cell r="A7" t="str">
            <v>BARRAMENTO BLINDADO BB1.1/1.3 – ILUMINAÇÃO HALL</v>
          </cell>
          <cell r="B7">
            <v>123.78</v>
          </cell>
          <cell r="E7" t="e">
            <v>#N/A</v>
          </cell>
          <cell r="F7" t="e">
            <v>#N/A</v>
          </cell>
          <cell r="G7">
            <v>1</v>
          </cell>
          <cell r="I7">
            <v>0.71596423332687886</v>
          </cell>
          <cell r="J7">
            <v>0.97999999999999976</v>
          </cell>
          <cell r="K7">
            <v>123.78</v>
          </cell>
          <cell r="L7">
            <v>126.30612244897962</v>
          </cell>
          <cell r="M7">
            <v>88.622052801201065</v>
          </cell>
          <cell r="N7">
            <v>90.430666123674584</v>
          </cell>
        </row>
        <row r="8">
          <cell r="A8" t="str">
            <v>QD-B1-3S</v>
          </cell>
          <cell r="B8">
            <v>140.32509426511928</v>
          </cell>
          <cell r="E8" t="e">
            <v>#N/A</v>
          </cell>
          <cell r="F8" t="e">
            <v>#N/A</v>
          </cell>
          <cell r="G8">
            <v>1</v>
          </cell>
          <cell r="I8">
            <v>1</v>
          </cell>
          <cell r="J8">
            <v>0.77296462798671983</v>
          </cell>
          <cell r="K8">
            <v>140.32509426511928</v>
          </cell>
          <cell r="L8">
            <v>181.54141752982022</v>
          </cell>
          <cell r="M8">
            <v>140.32509426511928</v>
          </cell>
          <cell r="N8">
            <v>181.54141752982022</v>
          </cell>
        </row>
        <row r="9">
          <cell r="A9" t="str">
            <v>NO BREAK</v>
          </cell>
          <cell r="B9">
            <v>30</v>
          </cell>
          <cell r="G9">
            <v>2</v>
          </cell>
          <cell r="I9">
            <v>0.5</v>
          </cell>
          <cell r="J9">
            <v>1</v>
          </cell>
          <cell r="K9">
            <v>60</v>
          </cell>
          <cell r="L9">
            <v>60</v>
          </cell>
          <cell r="M9">
            <v>30</v>
          </cell>
          <cell r="N9">
            <v>30</v>
          </cell>
        </row>
        <row r="10">
          <cell r="A10" t="str">
            <v>TOTAL</v>
          </cell>
          <cell r="I10">
            <v>0.79896043489677604</v>
          </cell>
          <cell r="J10">
            <v>0.85752015197356957</v>
          </cell>
          <cell r="K10">
            <v>324.10509426511931</v>
          </cell>
          <cell r="L10">
            <v>367.84753997879983</v>
          </cell>
          <cell r="M10">
            <v>258.94714706632033</v>
          </cell>
          <cell r="N10">
            <v>301.97208365349479</v>
          </cell>
        </row>
        <row r="12">
          <cell r="A12" t="str">
            <v>RESUMO GERAL:</v>
          </cell>
          <cell r="B12" t="str">
            <v>kW</v>
          </cell>
          <cell r="C12" t="str">
            <v>kVA</v>
          </cell>
        </row>
        <row r="13">
          <cell r="A13" t="str">
            <v>DEMANDAS</v>
          </cell>
          <cell r="B13">
            <v>258.94714706632033</v>
          </cell>
          <cell r="C13">
            <v>301.97208365349479</v>
          </cell>
        </row>
        <row r="14">
          <cell r="A14" t="str">
            <v>RESERVA     (%)</v>
          </cell>
          <cell r="B14">
            <v>0.2</v>
          </cell>
        </row>
        <row r="15">
          <cell r="A15" t="str">
            <v>FATOR DE SIMULTANEIDADE</v>
          </cell>
          <cell r="B15">
            <v>1</v>
          </cell>
        </row>
        <row r="17">
          <cell r="A17" t="str">
            <v xml:space="preserve">DEMANDA FINAL </v>
          </cell>
          <cell r="B17">
            <v>310.73657647958436</v>
          </cell>
          <cell r="C17">
            <v>362.36650038419373</v>
          </cell>
        </row>
        <row r="19">
          <cell r="A19" t="str">
            <v>TENSÃO (V)</v>
          </cell>
          <cell r="B19">
            <v>380</v>
          </cell>
          <cell r="C19" t="str">
            <v>V</v>
          </cell>
        </row>
        <row r="20">
          <cell r="A20" t="str">
            <v>CORRENTE (A)</v>
          </cell>
          <cell r="B20">
            <v>550.55893826872864</v>
          </cell>
          <cell r="C20" t="str">
            <v>A</v>
          </cell>
        </row>
        <row r="21">
          <cell r="A21" t="str">
            <v>DISJUNTOR GERAL</v>
          </cell>
          <cell r="B21">
            <v>2500</v>
          </cell>
          <cell r="C21" t="str">
            <v>A</v>
          </cell>
        </row>
        <row r="23">
          <cell r="A23" t="str">
            <v>TRANSFORMADOR DE 1500KVA</v>
          </cell>
        </row>
        <row r="27">
          <cell r="A27" t="str">
            <v>TRANSFORMADOR 1.2 – PBT-1.2 EM EMERGÊNCIA</v>
          </cell>
        </row>
        <row r="29">
          <cell r="A29" t="str">
            <v>FINALIDADE</v>
          </cell>
          <cell r="B29" t="str">
            <v>POT. UNIT. (kW)</v>
          </cell>
          <cell r="C29" t="str">
            <v>POT. UNIT. (CV)</v>
          </cell>
          <cell r="D29" t="str">
            <v>T I P O</v>
          </cell>
          <cell r="E29" t="str">
            <v>POT-M (KW)</v>
          </cell>
          <cell r="F29" t="str">
            <v>FP- M</v>
          </cell>
          <cell r="G29" t="str">
            <v>QTDE.</v>
          </cell>
          <cell r="H29" t="str">
            <v>PÓLOS</v>
          </cell>
          <cell r="I29" t="str">
            <v>F.D.</v>
          </cell>
          <cell r="J29" t="str">
            <v>F.P.</v>
          </cell>
          <cell r="K29" t="str">
            <v>POT. INSTALADA (kW)</v>
          </cell>
          <cell r="L29" t="str">
            <v>POT. INSTALADA (kVA)</v>
          </cell>
          <cell r="M29" t="str">
            <v>POT. DEMANDADA (kW)</v>
          </cell>
          <cell r="N29" t="str">
            <v>POT. DEMANDADA (kVA)</v>
          </cell>
        </row>
        <row r="30">
          <cell r="A30" t="str">
            <v>ELEVADORES SUBSOLO</v>
          </cell>
          <cell r="B30">
            <v>20</v>
          </cell>
          <cell r="E30" t="e">
            <v>#N/A</v>
          </cell>
          <cell r="F30" t="e">
            <v>#N/A</v>
          </cell>
          <cell r="G30">
            <v>2</v>
          </cell>
          <cell r="I30">
            <v>0</v>
          </cell>
          <cell r="J30">
            <v>0.8</v>
          </cell>
          <cell r="K30">
            <v>40</v>
          </cell>
          <cell r="L30">
            <v>50</v>
          </cell>
          <cell r="M30">
            <v>0</v>
          </cell>
          <cell r="N30">
            <v>0</v>
          </cell>
        </row>
        <row r="31">
          <cell r="A31" t="str">
            <v>ILUMINAÇÃO E COMANDO ELEVADORES SUBSOLO</v>
          </cell>
          <cell r="B31">
            <v>1.3</v>
          </cell>
          <cell r="E31" t="e">
            <v>#N/A</v>
          </cell>
          <cell r="F31" t="e">
            <v>#N/A</v>
          </cell>
          <cell r="G31">
            <v>1</v>
          </cell>
          <cell r="I31">
            <v>0.74</v>
          </cell>
          <cell r="J31">
            <v>0.8</v>
          </cell>
          <cell r="K31">
            <v>1.3</v>
          </cell>
          <cell r="L31">
            <v>1.625</v>
          </cell>
          <cell r="M31">
            <v>0.96199999999999997</v>
          </cell>
          <cell r="N31">
            <v>1.2024999999999999</v>
          </cell>
        </row>
        <row r="32">
          <cell r="A32" t="str">
            <v>ELEVADORES GARAGEM</v>
          </cell>
          <cell r="B32">
            <v>20</v>
          </cell>
          <cell r="E32" t="e">
            <v>#N/A</v>
          </cell>
          <cell r="F32" t="e">
            <v>#N/A</v>
          </cell>
          <cell r="G32">
            <v>2</v>
          </cell>
          <cell r="I32">
            <v>0.74</v>
          </cell>
          <cell r="J32">
            <v>0.8</v>
          </cell>
          <cell r="K32">
            <v>40</v>
          </cell>
          <cell r="L32">
            <v>50</v>
          </cell>
          <cell r="M32">
            <v>29.6</v>
          </cell>
          <cell r="N32">
            <v>37</v>
          </cell>
        </row>
        <row r="33">
          <cell r="A33" t="str">
            <v>ILUMINAÇÃO E COMANDO ELEVADORES GARAGEM</v>
          </cell>
          <cell r="B33">
            <v>1.3</v>
          </cell>
          <cell r="E33" t="e">
            <v>#N/A</v>
          </cell>
          <cell r="F33" t="e">
            <v>#N/A</v>
          </cell>
          <cell r="G33">
            <v>1</v>
          </cell>
          <cell r="I33">
            <v>0</v>
          </cell>
          <cell r="J33">
            <v>0.8</v>
          </cell>
          <cell r="K33">
            <v>1.3</v>
          </cell>
          <cell r="L33">
            <v>1.625</v>
          </cell>
          <cell r="M33">
            <v>0</v>
          </cell>
          <cell r="N33">
            <v>0</v>
          </cell>
        </row>
        <row r="34">
          <cell r="A34" t="str">
            <v>ELEVADORES ZONA BAIXA</v>
          </cell>
          <cell r="B34">
            <v>50</v>
          </cell>
          <cell r="E34" t="e">
            <v>#N/A</v>
          </cell>
          <cell r="F34" t="e">
            <v>#N/A</v>
          </cell>
          <cell r="G34">
            <v>8</v>
          </cell>
          <cell r="I34">
            <v>0.125</v>
          </cell>
          <cell r="J34">
            <v>0.8</v>
          </cell>
          <cell r="K34">
            <v>400</v>
          </cell>
          <cell r="L34">
            <v>500</v>
          </cell>
          <cell r="M34">
            <v>50</v>
          </cell>
          <cell r="N34">
            <v>62.5</v>
          </cell>
        </row>
        <row r="35">
          <cell r="A35" t="str">
            <v>ILUMINAÇÃO E COMANDO ELEVADORES ZONA BAIXA</v>
          </cell>
          <cell r="B35">
            <v>3</v>
          </cell>
          <cell r="E35" t="e">
            <v>#N/A</v>
          </cell>
          <cell r="F35" t="e">
            <v>#N/A</v>
          </cell>
          <cell r="G35">
            <v>1</v>
          </cell>
          <cell r="I35">
            <v>0.1</v>
          </cell>
          <cell r="J35">
            <v>0.8</v>
          </cell>
          <cell r="K35">
            <v>3</v>
          </cell>
          <cell r="L35">
            <v>3.75</v>
          </cell>
          <cell r="M35">
            <v>0.30000000000000004</v>
          </cell>
          <cell r="N35">
            <v>0.375</v>
          </cell>
        </row>
        <row r="36">
          <cell r="A36" t="str">
            <v>QD-B1-3S-AC</v>
          </cell>
          <cell r="B36">
            <v>140.32509426511928</v>
          </cell>
          <cell r="E36" t="e">
            <v>#N/A</v>
          </cell>
          <cell r="F36" t="e">
            <v>#N/A</v>
          </cell>
          <cell r="G36">
            <v>1</v>
          </cell>
          <cell r="I36">
            <v>0</v>
          </cell>
          <cell r="J36">
            <v>0.77296462798671983</v>
          </cell>
          <cell r="K36">
            <v>140.32509426511928</v>
          </cell>
          <cell r="L36">
            <v>181.54141752982022</v>
          </cell>
          <cell r="M36">
            <v>0</v>
          </cell>
          <cell r="N36">
            <v>0</v>
          </cell>
        </row>
        <row r="37">
          <cell r="A37" t="str">
            <v>VENTILAÇÃO</v>
          </cell>
          <cell r="B37">
            <v>0.56488549618320616</v>
          </cell>
          <cell r="C37">
            <v>0.5</v>
          </cell>
          <cell r="D37" t="str">
            <v>C</v>
          </cell>
          <cell r="E37">
            <v>0.56488549618320616</v>
          </cell>
          <cell r="F37">
            <v>0.73</v>
          </cell>
          <cell r="G37">
            <v>1</v>
          </cell>
          <cell r="I37">
            <v>0</v>
          </cell>
          <cell r="J37">
            <v>0.73</v>
          </cell>
          <cell r="K37">
            <v>0.56488549618320616</v>
          </cell>
          <cell r="L37">
            <v>0.77381574819617283</v>
          </cell>
          <cell r="M37">
            <v>0</v>
          </cell>
          <cell r="N37">
            <v>0</v>
          </cell>
        </row>
        <row r="38">
          <cell r="A38" t="str">
            <v>VENTILAÇÃO</v>
          </cell>
          <cell r="B38">
            <v>0.80291970802919721</v>
          </cell>
          <cell r="C38">
            <v>0.75</v>
          </cell>
          <cell r="D38" t="str">
            <v>C</v>
          </cell>
          <cell r="E38">
            <v>0.80291970802919721</v>
          </cell>
          <cell r="F38">
            <v>0.77</v>
          </cell>
          <cell r="G38">
            <v>1</v>
          </cell>
          <cell r="I38">
            <v>0</v>
          </cell>
          <cell r="J38">
            <v>0.77</v>
          </cell>
          <cell r="K38">
            <v>0.80291970802919721</v>
          </cell>
          <cell r="L38">
            <v>1.0427528675703859</v>
          </cell>
          <cell r="M38">
            <v>0</v>
          </cell>
          <cell r="N38">
            <v>0</v>
          </cell>
        </row>
        <row r="39">
          <cell r="A39" t="str">
            <v>VENTILAÇÃO</v>
          </cell>
          <cell r="B39">
            <v>1.8987341772151898</v>
          </cell>
          <cell r="C39">
            <v>2</v>
          </cell>
          <cell r="D39" t="str">
            <v>C</v>
          </cell>
          <cell r="E39">
            <v>1.8987341772151898</v>
          </cell>
          <cell r="F39">
            <v>0.82</v>
          </cell>
          <cell r="G39">
            <v>1</v>
          </cell>
          <cell r="I39">
            <v>0</v>
          </cell>
          <cell r="J39">
            <v>0.82</v>
          </cell>
          <cell r="K39">
            <v>1.8987341772151898</v>
          </cell>
          <cell r="L39">
            <v>2.3155294844087684</v>
          </cell>
          <cell r="M39">
            <v>0</v>
          </cell>
          <cell r="N39">
            <v>0</v>
          </cell>
        </row>
        <row r="40">
          <cell r="A40" t="str">
            <v>FANCOIL</v>
          </cell>
          <cell r="B40">
            <v>6.3805104408352662</v>
          </cell>
          <cell r="C40">
            <v>7.5</v>
          </cell>
          <cell r="D40" t="str">
            <v>C</v>
          </cell>
          <cell r="E40">
            <v>6.3805104408352662</v>
          </cell>
          <cell r="F40">
            <v>0.8</v>
          </cell>
          <cell r="G40">
            <v>2</v>
          </cell>
          <cell r="I40">
            <v>0</v>
          </cell>
          <cell r="J40">
            <v>0.8</v>
          </cell>
          <cell r="K40">
            <v>12.761020881670532</v>
          </cell>
          <cell r="L40">
            <v>15.951276102088165</v>
          </cell>
          <cell r="M40">
            <v>0</v>
          </cell>
          <cell r="N40">
            <v>0</v>
          </cell>
        </row>
        <row r="41">
          <cell r="A41" t="str">
            <v>UNIDADE CONDENSADORA</v>
          </cell>
          <cell r="B41">
            <v>43.4</v>
          </cell>
          <cell r="G41">
            <v>1</v>
          </cell>
          <cell r="I41">
            <v>0</v>
          </cell>
          <cell r="J41">
            <v>0.8</v>
          </cell>
          <cell r="K41">
            <v>43.4</v>
          </cell>
          <cell r="L41">
            <v>54.249999999999993</v>
          </cell>
          <cell r="M41">
            <v>0</v>
          </cell>
          <cell r="N41">
            <v>0</v>
          </cell>
        </row>
        <row r="42">
          <cell r="A42" t="str">
            <v>FANCOIL ESCRITÓRIOS</v>
          </cell>
          <cell r="B42">
            <v>8.6705202312138727</v>
          </cell>
          <cell r="C42">
            <v>10</v>
          </cell>
          <cell r="D42" t="str">
            <v>C</v>
          </cell>
          <cell r="E42">
            <v>8.6705202312138727</v>
          </cell>
          <cell r="F42">
            <v>0.85</v>
          </cell>
          <cell r="G42">
            <v>32</v>
          </cell>
          <cell r="I42">
            <v>0</v>
          </cell>
          <cell r="J42">
            <v>0.85</v>
          </cell>
          <cell r="K42">
            <v>277.45664739884393</v>
          </cell>
          <cell r="L42">
            <v>326.41958517511051</v>
          </cell>
          <cell r="M42">
            <v>0</v>
          </cell>
          <cell r="N42">
            <v>0</v>
          </cell>
        </row>
        <row r="43">
          <cell r="A43" t="str">
            <v>ILUMINAÇÃO, TOMADAS E AR CONDICIONADO FAST FOOD</v>
          </cell>
          <cell r="B43">
            <v>258.76900000000001</v>
          </cell>
          <cell r="G43">
            <v>1</v>
          </cell>
          <cell r="I43">
            <v>0</v>
          </cell>
          <cell r="J43">
            <v>0.9</v>
          </cell>
          <cell r="K43">
            <v>258.76900000000001</v>
          </cell>
          <cell r="L43">
            <v>287.52111111111111</v>
          </cell>
          <cell r="M43">
            <v>0</v>
          </cell>
          <cell r="N43">
            <v>0</v>
          </cell>
        </row>
        <row r="44">
          <cell r="A44" t="str">
            <v>BOMBA DE RECALQUE DE ÁGUA FRIA</v>
          </cell>
          <cell r="B44">
            <v>20.670391061452513</v>
          </cell>
          <cell r="C44">
            <v>25</v>
          </cell>
          <cell r="D44" t="str">
            <v>H</v>
          </cell>
          <cell r="E44">
            <v>20.670391061452513</v>
          </cell>
          <cell r="F44">
            <v>0.85</v>
          </cell>
          <cell r="G44">
            <v>2</v>
          </cell>
          <cell r="I44">
            <v>0</v>
          </cell>
          <cell r="J44">
            <v>0.85</v>
          </cell>
          <cell r="K44">
            <v>41.340782122905026</v>
          </cell>
          <cell r="L44">
            <v>48.636214262241211</v>
          </cell>
          <cell r="M44">
            <v>0</v>
          </cell>
          <cell r="N44">
            <v>0</v>
          </cell>
        </row>
        <row r="45">
          <cell r="A45" t="str">
            <v>BOMBA DE RECALQUE DE ÁGUAS PLUVIAIS</v>
          </cell>
          <cell r="B45">
            <v>8.6705202312138727</v>
          </cell>
          <cell r="C45">
            <v>10</v>
          </cell>
          <cell r="D45" t="str">
            <v>H</v>
          </cell>
          <cell r="E45">
            <v>8.6705202312138727</v>
          </cell>
          <cell r="F45">
            <v>0.85</v>
          </cell>
          <cell r="G45">
            <v>6</v>
          </cell>
          <cell r="I45">
            <v>0</v>
          </cell>
          <cell r="J45">
            <v>0.85</v>
          </cell>
          <cell r="K45">
            <v>52.02312138728324</v>
          </cell>
          <cell r="L45">
            <v>61.203672220333225</v>
          </cell>
          <cell r="M45">
            <v>0</v>
          </cell>
          <cell r="N45">
            <v>0</v>
          </cell>
        </row>
        <row r="46">
          <cell r="A46" t="str">
            <v>BOMBA DE RECALQUE DE ESGOTO</v>
          </cell>
          <cell r="B46">
            <v>8.6705202312138727</v>
          </cell>
          <cell r="C46">
            <v>10</v>
          </cell>
          <cell r="D46" t="str">
            <v>H</v>
          </cell>
          <cell r="E46">
            <v>8.6705202312138727</v>
          </cell>
          <cell r="F46">
            <v>0.85</v>
          </cell>
          <cell r="G46">
            <v>6</v>
          </cell>
          <cell r="I46">
            <v>0</v>
          </cell>
          <cell r="J46">
            <v>0.85</v>
          </cell>
          <cell r="K46">
            <v>52.02312138728324</v>
          </cell>
          <cell r="L46">
            <v>61.203672220333225</v>
          </cell>
          <cell r="M46">
            <v>0</v>
          </cell>
          <cell r="N46">
            <v>0</v>
          </cell>
        </row>
        <row r="47">
          <cell r="A47" t="str">
            <v>BOMBA DE RECALQUE DE REUSO</v>
          </cell>
          <cell r="B47">
            <v>1.0135135135135136</v>
          </cell>
          <cell r="C47">
            <v>1</v>
          </cell>
          <cell r="D47" t="str">
            <v>H</v>
          </cell>
          <cell r="E47">
            <v>1.0135135135135136</v>
          </cell>
          <cell r="F47">
            <v>0.78</v>
          </cell>
          <cell r="G47">
            <v>2</v>
          </cell>
          <cell r="I47">
            <v>0</v>
          </cell>
          <cell r="J47">
            <v>0.78</v>
          </cell>
          <cell r="K47">
            <v>2.0270270270270272</v>
          </cell>
          <cell r="L47">
            <v>2.5987525987525988</v>
          </cell>
          <cell r="M47">
            <v>0</v>
          </cell>
          <cell r="N47">
            <v>0</v>
          </cell>
        </row>
        <row r="48">
          <cell r="A48" t="str">
            <v>BOMBA DE RECALQUE DO POÇO DE RETARDO</v>
          </cell>
          <cell r="B48">
            <v>1.0135135135135136</v>
          </cell>
          <cell r="C48">
            <v>1</v>
          </cell>
          <cell r="D48" t="str">
            <v>H</v>
          </cell>
          <cell r="E48">
            <v>1.0135135135135136</v>
          </cell>
          <cell r="F48">
            <v>0.78</v>
          </cell>
          <cell r="G48">
            <v>2</v>
          </cell>
          <cell r="I48">
            <v>0</v>
          </cell>
          <cell r="J48">
            <v>0.78</v>
          </cell>
          <cell r="K48">
            <v>2.0270270270270272</v>
          </cell>
          <cell r="L48">
            <v>2.5987525987525988</v>
          </cell>
          <cell r="M48">
            <v>0</v>
          </cell>
          <cell r="N48">
            <v>0</v>
          </cell>
        </row>
        <row r="49">
          <cell r="A49" t="str">
            <v>ESCADA ROLANTE</v>
          </cell>
          <cell r="B49">
            <v>10</v>
          </cell>
          <cell r="G49">
            <v>2</v>
          </cell>
          <cell r="I49">
            <v>0</v>
          </cell>
          <cell r="J49">
            <v>0.8</v>
          </cell>
          <cell r="K49">
            <v>20</v>
          </cell>
          <cell r="L49">
            <v>25</v>
          </cell>
          <cell r="M49">
            <v>0</v>
          </cell>
          <cell r="N49">
            <v>0</v>
          </cell>
        </row>
        <row r="50">
          <cell r="A50" t="str">
            <v>TOTAL</v>
          </cell>
          <cell r="I50">
            <v>5.8131468987100983E-2</v>
          </cell>
          <cell r="J50">
            <v>0.79999999999999993</v>
          </cell>
          <cell r="K50">
            <v>1391.0193808785871</v>
          </cell>
          <cell r="L50">
            <v>1678.056551918718</v>
          </cell>
          <cell r="M50">
            <v>80.861999999999995</v>
          </cell>
          <cell r="N50">
            <v>101.0775</v>
          </cell>
        </row>
        <row r="52">
          <cell r="I52" t="str">
            <v>COM O PAINEL DE SEGURANÇA EM FUNCIONAMENTO</v>
          </cell>
        </row>
        <row r="53">
          <cell r="A53" t="str">
            <v>RESUMO GERAL:</v>
          </cell>
          <cell r="B53" t="str">
            <v>kW</v>
          </cell>
          <cell r="C53" t="str">
            <v>kVA</v>
          </cell>
          <cell r="I53" t="str">
            <v>kW</v>
          </cell>
          <cell r="J53" t="str">
            <v>kVA</v>
          </cell>
        </row>
        <row r="54">
          <cell r="A54" t="str">
            <v>DEMANDAS</v>
          </cell>
          <cell r="B54">
            <v>80.861999999999995</v>
          </cell>
          <cell r="C54">
            <v>101.0775</v>
          </cell>
          <cell r="I54">
            <v>442.08736295026449</v>
          </cell>
          <cell r="J54">
            <v>529.01118759655708</v>
          </cell>
        </row>
        <row r="55">
          <cell r="A55" t="str">
            <v>RESERVA     (%)</v>
          </cell>
          <cell r="B55">
            <v>0.2</v>
          </cell>
          <cell r="I55">
            <v>0</v>
          </cell>
        </row>
        <row r="56">
          <cell r="A56" t="str">
            <v>FATOR DE SIMULTANEIDADE</v>
          </cell>
          <cell r="B56">
            <v>1</v>
          </cell>
          <cell r="I56">
            <v>1</v>
          </cell>
        </row>
        <row r="58">
          <cell r="A58" t="str">
            <v xml:space="preserve">DEMANDA FINAL </v>
          </cell>
          <cell r="B58">
            <v>97.034399999999991</v>
          </cell>
          <cell r="C58">
            <v>121.29299999999999</v>
          </cell>
          <cell r="I58">
            <v>442.08736295026449</v>
          </cell>
          <cell r="J58">
            <v>529.01118759655708</v>
          </cell>
        </row>
        <row r="60">
          <cell r="A60" t="str">
            <v>TENSÃO (V)</v>
          </cell>
          <cell r="B60">
            <v>380</v>
          </cell>
          <cell r="C60" t="str">
            <v>V</v>
          </cell>
          <cell r="I60">
            <v>380</v>
          </cell>
          <cell r="J60" t="str">
            <v>V</v>
          </cell>
        </row>
        <row r="61">
          <cell r="A61" t="str">
            <v>CORRENTE (A)</v>
          </cell>
          <cell r="B61">
            <v>184.28564789688755</v>
          </cell>
          <cell r="C61" t="str">
            <v>A</v>
          </cell>
          <cell r="I61">
            <v>803.74934621893647</v>
          </cell>
          <cell r="J61" t="str">
            <v>A</v>
          </cell>
        </row>
        <row r="62">
          <cell r="A62" t="str">
            <v>DISJUNTOR GERAL</v>
          </cell>
          <cell r="B62">
            <v>2500</v>
          </cell>
          <cell r="C62" t="str">
            <v>A</v>
          </cell>
          <cell r="I62">
            <v>2500</v>
          </cell>
          <cell r="J62" t="str">
            <v>A</v>
          </cell>
        </row>
        <row r="64">
          <cell r="A64" t="str">
            <v>TRANSFORMADOR DE 1500KVA</v>
          </cell>
        </row>
        <row r="69">
          <cell r="A69" t="str">
            <v>PBT-SEG EM EMERGÊNCIA</v>
          </cell>
        </row>
        <row r="71">
          <cell r="A71" t="str">
            <v>EM REGIME NORMAL</v>
          </cell>
        </row>
        <row r="72">
          <cell r="A72" t="str">
            <v>FINALIDADE</v>
          </cell>
          <cell r="B72" t="str">
            <v>POT. UNIT. (kW)</v>
          </cell>
          <cell r="C72" t="str">
            <v>POT. UNIT. (CV)</v>
          </cell>
          <cell r="D72" t="str">
            <v>T I P O</v>
          </cell>
          <cell r="E72" t="str">
            <v>POT-M (KW)</v>
          </cell>
          <cell r="F72" t="str">
            <v>FP- M</v>
          </cell>
          <cell r="G72" t="str">
            <v>QTDE.</v>
          </cell>
          <cell r="H72" t="str">
            <v>PÓLOS</v>
          </cell>
          <cell r="I72" t="str">
            <v>F.D.</v>
          </cell>
          <cell r="J72" t="str">
            <v>F.P.</v>
          </cell>
          <cell r="K72" t="str">
            <v>POT. INSTALADA (kW)</v>
          </cell>
          <cell r="L72" t="str">
            <v>POT. INSTALADA (kVA)</v>
          </cell>
          <cell r="M72" t="str">
            <v>POT. DEMANDADA (kW)</v>
          </cell>
          <cell r="N72" t="str">
            <v>POT. DEMANDADA (kVA)</v>
          </cell>
        </row>
        <row r="73">
          <cell r="A73" t="str">
            <v>ELEVADOR DE SEGUANÇA</v>
          </cell>
          <cell r="B73">
            <v>35</v>
          </cell>
          <cell r="E73" t="e">
            <v>#N/A</v>
          </cell>
          <cell r="F73" t="e">
            <v>#N/A</v>
          </cell>
          <cell r="G73">
            <v>1</v>
          </cell>
          <cell r="I73">
            <v>1</v>
          </cell>
          <cell r="J73">
            <v>0.8</v>
          </cell>
          <cell r="K73">
            <v>35</v>
          </cell>
          <cell r="L73">
            <v>43.75</v>
          </cell>
          <cell r="M73">
            <v>35</v>
          </cell>
          <cell r="N73">
            <v>43.75</v>
          </cell>
        </row>
        <row r="74">
          <cell r="A74" t="str">
            <v>ILUMINAÇÃO E COMANDO ELEVADORE DE SEGURANÇA</v>
          </cell>
          <cell r="B74">
            <v>3</v>
          </cell>
          <cell r="E74" t="e">
            <v>#N/A</v>
          </cell>
          <cell r="F74" t="e">
            <v>#N/A</v>
          </cell>
          <cell r="G74">
            <v>1</v>
          </cell>
          <cell r="I74">
            <v>1</v>
          </cell>
          <cell r="J74">
            <v>0.8</v>
          </cell>
          <cell r="K74">
            <v>3</v>
          </cell>
          <cell r="L74">
            <v>3.75</v>
          </cell>
          <cell r="M74">
            <v>3</v>
          </cell>
          <cell r="N74">
            <v>3.75</v>
          </cell>
        </row>
        <row r="75">
          <cell r="A75" t="str">
            <v>PRESSURIZAÇÃO ESCADA 5SS</v>
          </cell>
          <cell r="B75">
            <v>6.3805104408352662</v>
          </cell>
          <cell r="C75">
            <v>7.5</v>
          </cell>
          <cell r="D75" t="str">
            <v>C</v>
          </cell>
          <cell r="E75">
            <v>6.3805104408352662</v>
          </cell>
          <cell r="F75">
            <v>0.8</v>
          </cell>
          <cell r="G75">
            <v>4</v>
          </cell>
          <cell r="I75">
            <v>0</v>
          </cell>
          <cell r="J75">
            <v>0.8</v>
          </cell>
          <cell r="K75">
            <v>25.522041763341065</v>
          </cell>
          <cell r="L75">
            <v>31.902552204176331</v>
          </cell>
          <cell r="M75">
            <v>0</v>
          </cell>
          <cell r="N75">
            <v>0</v>
          </cell>
        </row>
        <row r="76">
          <cell r="A76" t="str">
            <v>PRESSURIZAÇÃO ESCADA 3SS</v>
          </cell>
          <cell r="B76">
            <v>8.6705202312138727</v>
          </cell>
          <cell r="C76">
            <v>10</v>
          </cell>
          <cell r="D76" t="str">
            <v>C</v>
          </cell>
          <cell r="E76">
            <v>8.6705202312138727</v>
          </cell>
          <cell r="F76">
            <v>0.85</v>
          </cell>
          <cell r="G76">
            <v>2</v>
          </cell>
          <cell r="I76">
            <v>0</v>
          </cell>
          <cell r="J76">
            <v>0.85</v>
          </cell>
          <cell r="K76">
            <v>17.341040462427745</v>
          </cell>
          <cell r="L76">
            <v>20.401224073444407</v>
          </cell>
          <cell r="M76">
            <v>0</v>
          </cell>
          <cell r="N76">
            <v>0</v>
          </cell>
        </row>
        <row r="77">
          <cell r="A77" t="str">
            <v>PRESSURIZAÇÃO ESCADA 1SS</v>
          </cell>
          <cell r="B77">
            <v>16.930022573363431</v>
          </cell>
          <cell r="C77">
            <v>20</v>
          </cell>
          <cell r="D77" t="str">
            <v>C</v>
          </cell>
          <cell r="E77">
            <v>16.930022573363431</v>
          </cell>
          <cell r="F77">
            <v>0.84</v>
          </cell>
          <cell r="G77">
            <v>5</v>
          </cell>
          <cell r="I77">
            <v>0</v>
          </cell>
          <cell r="J77">
            <v>0.84</v>
          </cell>
          <cell r="K77">
            <v>84.650112866817153</v>
          </cell>
          <cell r="L77">
            <v>100.77394388906805</v>
          </cell>
          <cell r="M77">
            <v>0</v>
          </cell>
          <cell r="N77">
            <v>0</v>
          </cell>
        </row>
        <row r="78">
          <cell r="A78" t="str">
            <v>EXAUSTÃO DE FUMAÇA</v>
          </cell>
          <cell r="B78">
            <v>16.930022573363431</v>
          </cell>
          <cell r="C78">
            <v>20</v>
          </cell>
          <cell r="D78" t="str">
            <v>C</v>
          </cell>
          <cell r="E78">
            <v>16.930022573363431</v>
          </cell>
          <cell r="F78">
            <v>0.84</v>
          </cell>
          <cell r="G78">
            <v>2</v>
          </cell>
          <cell r="I78">
            <v>0</v>
          </cell>
          <cell r="J78">
            <v>0.84</v>
          </cell>
          <cell r="K78">
            <v>33.860045146726861</v>
          </cell>
          <cell r="L78">
            <v>40.309577555627214</v>
          </cell>
          <cell r="M78">
            <v>0</v>
          </cell>
          <cell r="N78">
            <v>0</v>
          </cell>
        </row>
        <row r="79">
          <cell r="A79" t="str">
            <v>ELEVADOR DE SEGUANÇA</v>
          </cell>
          <cell r="B79">
            <v>35</v>
          </cell>
          <cell r="E79" t="e">
            <v>#N/A</v>
          </cell>
          <cell r="F79" t="e">
            <v>#N/A</v>
          </cell>
          <cell r="G79">
            <v>1</v>
          </cell>
          <cell r="I79">
            <v>1</v>
          </cell>
          <cell r="J79">
            <v>0.8</v>
          </cell>
          <cell r="K79">
            <v>35</v>
          </cell>
          <cell r="L79">
            <v>43.75</v>
          </cell>
          <cell r="M79">
            <v>35</v>
          </cell>
          <cell r="N79">
            <v>43.75</v>
          </cell>
        </row>
        <row r="80">
          <cell r="A80" t="str">
            <v>ILUMINAÇÃO E COMANDO ELEVADORE DE SEGURANÇA</v>
          </cell>
          <cell r="B80">
            <v>3</v>
          </cell>
          <cell r="E80" t="e">
            <v>#N/A</v>
          </cell>
          <cell r="F80" t="e">
            <v>#N/A</v>
          </cell>
          <cell r="G80">
            <v>1</v>
          </cell>
          <cell r="I80">
            <v>1</v>
          </cell>
          <cell r="J80">
            <v>0.8</v>
          </cell>
          <cell r="K80">
            <v>3</v>
          </cell>
          <cell r="L80">
            <v>3.75</v>
          </cell>
          <cell r="M80">
            <v>3</v>
          </cell>
          <cell r="N80">
            <v>3.75</v>
          </cell>
        </row>
        <row r="81">
          <cell r="A81" t="str">
            <v>PRESSURIZAÇÃO ESCADA 5SS</v>
          </cell>
          <cell r="B81">
            <v>6.3805104408352662</v>
          </cell>
          <cell r="C81">
            <v>7.5</v>
          </cell>
          <cell r="D81" t="str">
            <v>C</v>
          </cell>
          <cell r="E81">
            <v>6.3805104408352662</v>
          </cell>
          <cell r="F81">
            <v>0.8</v>
          </cell>
          <cell r="G81">
            <v>4</v>
          </cell>
          <cell r="I81">
            <v>0</v>
          </cell>
          <cell r="J81">
            <v>0.8</v>
          </cell>
          <cell r="K81">
            <v>25.522041763341065</v>
          </cell>
          <cell r="L81">
            <v>31.902552204176331</v>
          </cell>
          <cell r="M81">
            <v>0</v>
          </cell>
          <cell r="N81">
            <v>0</v>
          </cell>
        </row>
        <row r="82">
          <cell r="A82" t="str">
            <v>PRESSURIZAÇÃO ESCADA 3SS</v>
          </cell>
          <cell r="B82">
            <v>8.6705202312138727</v>
          </cell>
          <cell r="C82">
            <v>10</v>
          </cell>
          <cell r="D82" t="str">
            <v>C</v>
          </cell>
          <cell r="E82">
            <v>8.6705202312138727</v>
          </cell>
          <cell r="F82">
            <v>0.85</v>
          </cell>
          <cell r="G82">
            <v>2</v>
          </cell>
          <cell r="I82">
            <v>0</v>
          </cell>
          <cell r="J82">
            <v>0.85</v>
          </cell>
          <cell r="K82">
            <v>17.341040462427745</v>
          </cell>
          <cell r="L82">
            <v>20.401224073444407</v>
          </cell>
          <cell r="M82">
            <v>0</v>
          </cell>
          <cell r="N82">
            <v>0</v>
          </cell>
        </row>
        <row r="83">
          <cell r="A83" t="str">
            <v>PRESSURIZAÇÃO ESCADA 1SS</v>
          </cell>
          <cell r="B83">
            <v>16.930022573363431</v>
          </cell>
          <cell r="C83">
            <v>20</v>
          </cell>
          <cell r="D83" t="str">
            <v>C</v>
          </cell>
          <cell r="E83">
            <v>16.930022573363431</v>
          </cell>
          <cell r="F83">
            <v>0.84</v>
          </cell>
          <cell r="G83">
            <v>5</v>
          </cell>
          <cell r="I83">
            <v>0</v>
          </cell>
          <cell r="J83">
            <v>0.84</v>
          </cell>
          <cell r="K83">
            <v>84.650112866817153</v>
          </cell>
          <cell r="L83">
            <v>100.77394388906805</v>
          </cell>
          <cell r="M83">
            <v>0</v>
          </cell>
          <cell r="N83">
            <v>0</v>
          </cell>
        </row>
        <row r="84">
          <cell r="A84" t="str">
            <v>EXAUSTÃO DE FUMAÇA</v>
          </cell>
          <cell r="B84">
            <v>16.930022573363431</v>
          </cell>
          <cell r="C84">
            <v>20</v>
          </cell>
          <cell r="D84" t="str">
            <v>C</v>
          </cell>
          <cell r="E84">
            <v>16.930022573363431</v>
          </cell>
          <cell r="F84">
            <v>0.84</v>
          </cell>
          <cell r="G84">
            <v>2</v>
          </cell>
          <cell r="I84">
            <v>0</v>
          </cell>
          <cell r="J84">
            <v>0.84</v>
          </cell>
          <cell r="K84">
            <v>33.860045146726861</v>
          </cell>
          <cell r="L84">
            <v>40.309577555627214</v>
          </cell>
          <cell r="M84">
            <v>0</v>
          </cell>
          <cell r="N84">
            <v>0</v>
          </cell>
        </row>
        <row r="85">
          <cell r="A85" t="str">
            <v>BOMBA DE RECALQUE DE ÓLEO DIESEL</v>
          </cell>
          <cell r="B85">
            <v>2.7500000000000004</v>
          </cell>
          <cell r="C85">
            <v>3</v>
          </cell>
          <cell r="D85" t="str">
            <v>H</v>
          </cell>
          <cell r="E85">
            <v>2.7500000000000004</v>
          </cell>
          <cell r="F85">
            <v>0.77</v>
          </cell>
          <cell r="G85">
            <v>2</v>
          </cell>
          <cell r="I85">
            <v>0.5</v>
          </cell>
          <cell r="J85">
            <v>0.77</v>
          </cell>
          <cell r="K85">
            <v>5.5000000000000009</v>
          </cell>
          <cell r="L85">
            <v>7.1428571428571441</v>
          </cell>
          <cell r="M85">
            <v>2.7500000000000004</v>
          </cell>
          <cell r="N85">
            <v>3.5714285714285721</v>
          </cell>
        </row>
        <row r="86">
          <cell r="A86" t="str">
            <v>ILUMINAÇÃO E TOMADAS GERADOR</v>
          </cell>
          <cell r="B86">
            <v>11.67</v>
          </cell>
          <cell r="E86" t="e">
            <v>#N/A</v>
          </cell>
          <cell r="F86" t="e">
            <v>#N/A</v>
          </cell>
          <cell r="G86">
            <v>1</v>
          </cell>
          <cell r="I86">
            <v>0.9</v>
          </cell>
          <cell r="J86">
            <v>0.94</v>
          </cell>
          <cell r="K86">
            <v>11.67</v>
          </cell>
          <cell r="L86">
            <v>12.414893617021278</v>
          </cell>
          <cell r="M86">
            <v>10.503</v>
          </cell>
          <cell r="N86">
            <v>11.17340425531915</v>
          </cell>
        </row>
        <row r="87">
          <cell r="A87" t="str">
            <v>BOMBA DE INCÊNDIO JOCKEY</v>
          </cell>
          <cell r="B87">
            <v>4.3632075471698117</v>
          </cell>
          <cell r="C87">
            <v>5</v>
          </cell>
          <cell r="D87" t="str">
            <v>H</v>
          </cell>
          <cell r="E87">
            <v>4.3632075471698117</v>
          </cell>
          <cell r="F87">
            <v>0.83</v>
          </cell>
          <cell r="G87">
            <v>1</v>
          </cell>
          <cell r="I87">
            <v>1</v>
          </cell>
          <cell r="J87">
            <v>0.83</v>
          </cell>
          <cell r="K87">
            <v>4.3632075471698117</v>
          </cell>
          <cell r="L87">
            <v>5.2568765628551954</v>
          </cell>
          <cell r="M87">
            <v>4.3632075471698117</v>
          </cell>
          <cell r="N87">
            <v>5.2568765628551954</v>
          </cell>
        </row>
        <row r="88">
          <cell r="A88" t="str">
            <v>BOMBA DE INCÊNDIO PRINCIPAL</v>
          </cell>
          <cell r="B88">
            <v>119.56521739130434</v>
          </cell>
          <cell r="C88">
            <v>150</v>
          </cell>
          <cell r="D88" t="str">
            <v>H</v>
          </cell>
          <cell r="E88">
            <v>119.56521739130434</v>
          </cell>
          <cell r="F88">
            <v>0.86</v>
          </cell>
          <cell r="G88">
            <v>1</v>
          </cell>
          <cell r="I88">
            <v>0</v>
          </cell>
          <cell r="J88">
            <v>0.86</v>
          </cell>
          <cell r="K88">
            <v>119.56521739130434</v>
          </cell>
          <cell r="L88">
            <v>139.02932254802832</v>
          </cell>
          <cell r="M88">
            <v>0</v>
          </cell>
          <cell r="N88">
            <v>0</v>
          </cell>
        </row>
        <row r="89">
          <cell r="A89" t="str">
            <v>RETIFICADOR SUBESTAÇÃO</v>
          </cell>
          <cell r="B89">
            <v>10</v>
          </cell>
          <cell r="G89">
            <v>1</v>
          </cell>
          <cell r="I89">
            <v>1</v>
          </cell>
          <cell r="J89">
            <v>0.8</v>
          </cell>
          <cell r="K89">
            <v>10</v>
          </cell>
          <cell r="L89">
            <v>12.5</v>
          </cell>
          <cell r="M89">
            <v>10</v>
          </cell>
          <cell r="N89">
            <v>12.5</v>
          </cell>
        </row>
        <row r="90">
          <cell r="A90" t="str">
            <v>TOTAL</v>
          </cell>
          <cell r="I90">
            <v>0.18844624461614121</v>
          </cell>
          <cell r="J90">
            <v>0.81266524224042402</v>
          </cell>
          <cell r="K90">
            <v>549.84490541709977</v>
          </cell>
          <cell r="L90">
            <v>658.11854531539404</v>
          </cell>
          <cell r="M90">
            <v>103.61620754716981</v>
          </cell>
          <cell r="N90">
            <v>127.50170938960292</v>
          </cell>
        </row>
        <row r="92">
          <cell r="A92" t="str">
            <v>RESUMO GERAL:</v>
          </cell>
          <cell r="B92" t="str">
            <v>kW</v>
          </cell>
          <cell r="C92" t="str">
            <v>kVA</v>
          </cell>
        </row>
        <row r="93">
          <cell r="A93" t="str">
            <v>DEMANDAS</v>
          </cell>
          <cell r="B93">
            <v>103.61620754716981</v>
          </cell>
          <cell r="C93">
            <v>127.50170938960292</v>
          </cell>
        </row>
        <row r="94">
          <cell r="A94" t="str">
            <v>RESERVA     (%)</v>
          </cell>
          <cell r="B94">
            <v>0.2</v>
          </cell>
        </row>
        <row r="95">
          <cell r="A95" t="str">
            <v>FATOR DE SIMULTANEIDADE</v>
          </cell>
          <cell r="B95">
            <v>1</v>
          </cell>
        </row>
        <row r="97">
          <cell r="A97" t="str">
            <v xml:space="preserve">DEMANDA FINAL </v>
          </cell>
          <cell r="B97">
            <v>124.33944905660377</v>
          </cell>
          <cell r="C97">
            <v>153.00205126752351</v>
          </cell>
        </row>
        <row r="99">
          <cell r="A99" t="str">
            <v>TENSÃO (V)</v>
          </cell>
          <cell r="B99">
            <v>380</v>
          </cell>
          <cell r="C99" t="str">
            <v>V</v>
          </cell>
        </row>
        <row r="100">
          <cell r="A100" t="str">
            <v>CORRENTE (A)</v>
          </cell>
          <cell r="B100">
            <v>232.46256706807799</v>
          </cell>
          <cell r="C100" t="str">
            <v>A</v>
          </cell>
        </row>
        <row r="101">
          <cell r="A101" t="str">
            <v>DISJUNTOR GERAL</v>
          </cell>
          <cell r="B101">
            <v>1250</v>
          </cell>
          <cell r="C101" t="str">
            <v>A</v>
          </cell>
        </row>
        <row r="104">
          <cell r="A104" t="str">
            <v>EM FUNCIONAMENTO</v>
          </cell>
        </row>
        <row r="105">
          <cell r="A105" t="str">
            <v>FINALIDADE</v>
          </cell>
          <cell r="B105" t="str">
            <v>POT. UNIT. (kW)</v>
          </cell>
          <cell r="C105" t="str">
            <v>POT. UNIT. (CV)</v>
          </cell>
          <cell r="D105" t="str">
            <v>T I P O</v>
          </cell>
          <cell r="E105" t="str">
            <v>POT-M (KW)</v>
          </cell>
          <cell r="F105" t="str">
            <v>FP- M</v>
          </cell>
          <cell r="G105" t="str">
            <v>QTDE.</v>
          </cell>
          <cell r="H105" t="str">
            <v>PÓLOS</v>
          </cell>
          <cell r="I105" t="str">
            <v>F.D.</v>
          </cell>
          <cell r="J105" t="str">
            <v>F.P.</v>
          </cell>
          <cell r="K105" t="str">
            <v>POT. INSTALADA (kW)</v>
          </cell>
          <cell r="L105" t="str">
            <v>POT. INSTALADA (kVA)</v>
          </cell>
          <cell r="M105" t="str">
            <v>POT. DEMANDADA (kW)</v>
          </cell>
          <cell r="N105" t="str">
            <v>POT. DEMANDADA (kVA)</v>
          </cell>
        </row>
        <row r="106">
          <cell r="A106" t="str">
            <v>ELEVADOR DE SEGUANÇA</v>
          </cell>
          <cell r="B106">
            <v>35</v>
          </cell>
          <cell r="E106" t="e">
            <v>#N/A</v>
          </cell>
          <cell r="F106" t="e">
            <v>#N/A</v>
          </cell>
          <cell r="G106">
            <v>1</v>
          </cell>
          <cell r="I106">
            <v>1</v>
          </cell>
          <cell r="J106">
            <v>0.8</v>
          </cell>
          <cell r="K106">
            <v>35</v>
          </cell>
          <cell r="L106">
            <v>43.75</v>
          </cell>
          <cell r="M106">
            <v>35</v>
          </cell>
          <cell r="N106">
            <v>43.75</v>
          </cell>
        </row>
        <row r="107">
          <cell r="A107" t="str">
            <v>ILUMINAÇÃO E COMANDO ELEVADORE DE SEGURANÇA</v>
          </cell>
          <cell r="B107">
            <v>3</v>
          </cell>
          <cell r="E107" t="e">
            <v>#N/A</v>
          </cell>
          <cell r="F107" t="e">
            <v>#N/A</v>
          </cell>
          <cell r="G107">
            <v>1</v>
          </cell>
          <cell r="I107">
            <v>1</v>
          </cell>
          <cell r="J107">
            <v>0.8</v>
          </cell>
          <cell r="K107">
            <v>3</v>
          </cell>
          <cell r="L107">
            <v>3.75</v>
          </cell>
          <cell r="M107">
            <v>3</v>
          </cell>
          <cell r="N107">
            <v>3.75</v>
          </cell>
        </row>
        <row r="108">
          <cell r="A108" t="str">
            <v>PRESSURIZAÇÃO ESCADA 5SS</v>
          </cell>
          <cell r="B108">
            <v>6.3805104408352662</v>
          </cell>
          <cell r="C108">
            <v>7.5</v>
          </cell>
          <cell r="D108" t="str">
            <v>C</v>
          </cell>
          <cell r="E108">
            <v>6.3805104408352662</v>
          </cell>
          <cell r="F108">
            <v>0.8</v>
          </cell>
          <cell r="G108">
            <v>4</v>
          </cell>
          <cell r="I108">
            <v>0.5</v>
          </cell>
          <cell r="J108">
            <v>0.8</v>
          </cell>
          <cell r="K108">
            <v>25.522041763341065</v>
          </cell>
          <cell r="L108">
            <v>31.902552204176331</v>
          </cell>
          <cell r="M108">
            <v>12.761020881670532</v>
          </cell>
          <cell r="N108">
            <v>15.951276102088165</v>
          </cell>
        </row>
        <row r="109">
          <cell r="A109" t="str">
            <v>PRESSURIZAÇÃO ESCADA 3SS</v>
          </cell>
          <cell r="B109">
            <v>8.6705202312138727</v>
          </cell>
          <cell r="C109">
            <v>10</v>
          </cell>
          <cell r="D109" t="str">
            <v>C</v>
          </cell>
          <cell r="E109">
            <v>8.6705202312138727</v>
          </cell>
          <cell r="F109">
            <v>0.85</v>
          </cell>
          <cell r="G109">
            <v>2</v>
          </cell>
          <cell r="I109">
            <v>0.5</v>
          </cell>
          <cell r="J109">
            <v>0.85</v>
          </cell>
          <cell r="K109">
            <v>17.341040462427745</v>
          </cell>
          <cell r="L109">
            <v>20.401224073444407</v>
          </cell>
          <cell r="M109">
            <v>8.6705202312138727</v>
          </cell>
          <cell r="N109">
            <v>10.200612036722204</v>
          </cell>
        </row>
        <row r="110">
          <cell r="A110" t="str">
            <v>PRESSURIZAÇÃO ESCADA 1SS</v>
          </cell>
          <cell r="B110">
            <v>16.930022573363431</v>
          </cell>
          <cell r="C110">
            <v>20</v>
          </cell>
          <cell r="D110" t="str">
            <v>C</v>
          </cell>
          <cell r="E110">
            <v>16.930022573363431</v>
          </cell>
          <cell r="F110">
            <v>0.84</v>
          </cell>
          <cell r="G110">
            <v>5</v>
          </cell>
          <cell r="I110">
            <v>0.8</v>
          </cell>
          <cell r="J110">
            <v>0.84</v>
          </cell>
          <cell r="K110">
            <v>84.650112866817153</v>
          </cell>
          <cell r="L110">
            <v>100.77394388906805</v>
          </cell>
          <cell r="M110">
            <v>67.720090293453723</v>
          </cell>
          <cell r="N110">
            <v>80.619155111254443</v>
          </cell>
        </row>
        <row r="111">
          <cell r="A111" t="str">
            <v>EXAUSTÃO DE FUMAÇA</v>
          </cell>
          <cell r="B111">
            <v>16.930022573363431</v>
          </cell>
          <cell r="C111">
            <v>20</v>
          </cell>
          <cell r="D111" t="str">
            <v>C</v>
          </cell>
          <cell r="E111">
            <v>16.930022573363431</v>
          </cell>
          <cell r="F111">
            <v>0.84</v>
          </cell>
          <cell r="G111">
            <v>2</v>
          </cell>
          <cell r="I111">
            <v>1</v>
          </cell>
          <cell r="J111">
            <v>0.84</v>
          </cell>
          <cell r="K111">
            <v>33.860045146726861</v>
          </cell>
          <cell r="L111">
            <v>40.309577555627214</v>
          </cell>
          <cell r="M111">
            <v>33.860045146726861</v>
          </cell>
          <cell r="N111">
            <v>40.309577555627214</v>
          </cell>
        </row>
        <row r="112">
          <cell r="A112" t="str">
            <v>ELEVADOR DE SEGUANÇA</v>
          </cell>
          <cell r="B112">
            <v>35</v>
          </cell>
          <cell r="E112" t="e">
            <v>#N/A</v>
          </cell>
          <cell r="F112" t="e">
            <v>#N/A</v>
          </cell>
          <cell r="G112">
            <v>1</v>
          </cell>
          <cell r="I112">
            <v>1</v>
          </cell>
          <cell r="J112">
            <v>0.8</v>
          </cell>
          <cell r="K112">
            <v>35</v>
          </cell>
          <cell r="L112">
            <v>43.75</v>
          </cell>
          <cell r="M112">
            <v>35</v>
          </cell>
          <cell r="N112">
            <v>43.75</v>
          </cell>
        </row>
        <row r="113">
          <cell r="A113" t="str">
            <v>ILUMINAÇÃO E COMANDO ELEVADORE DE SEGURANÇA</v>
          </cell>
          <cell r="B113">
            <v>3</v>
          </cell>
          <cell r="E113" t="e">
            <v>#N/A</v>
          </cell>
          <cell r="F113" t="e">
            <v>#N/A</v>
          </cell>
          <cell r="G113">
            <v>1</v>
          </cell>
          <cell r="I113">
            <v>1</v>
          </cell>
          <cell r="J113">
            <v>0.8</v>
          </cell>
          <cell r="K113">
            <v>3</v>
          </cell>
          <cell r="L113">
            <v>3.75</v>
          </cell>
          <cell r="M113">
            <v>3</v>
          </cell>
          <cell r="N113">
            <v>3.75</v>
          </cell>
        </row>
        <row r="114">
          <cell r="A114" t="str">
            <v>PRESSURIZAÇÃO ESCADA 5SS</v>
          </cell>
          <cell r="B114">
            <v>6.3805104408352662</v>
          </cell>
          <cell r="C114">
            <v>7.5</v>
          </cell>
          <cell r="D114" t="str">
            <v>C</v>
          </cell>
          <cell r="E114">
            <v>6.3805104408352662</v>
          </cell>
          <cell r="F114">
            <v>0.8</v>
          </cell>
          <cell r="G114">
            <v>4</v>
          </cell>
          <cell r="I114">
            <v>0.5</v>
          </cell>
          <cell r="J114">
            <v>0.8</v>
          </cell>
          <cell r="K114">
            <v>25.522041763341065</v>
          </cell>
          <cell r="L114">
            <v>31.902552204176331</v>
          </cell>
          <cell r="M114">
            <v>12.761020881670532</v>
          </cell>
          <cell r="N114">
            <v>15.951276102088165</v>
          </cell>
        </row>
        <row r="115">
          <cell r="A115" t="str">
            <v>PRESSURIZAÇÃO ESCADA 3SS</v>
          </cell>
          <cell r="B115">
            <v>8.6705202312138727</v>
          </cell>
          <cell r="C115">
            <v>10</v>
          </cell>
          <cell r="D115" t="str">
            <v>C</v>
          </cell>
          <cell r="E115">
            <v>8.6705202312138727</v>
          </cell>
          <cell r="F115">
            <v>0.85</v>
          </cell>
          <cell r="G115">
            <v>2</v>
          </cell>
          <cell r="I115">
            <v>0.5</v>
          </cell>
          <cell r="J115">
            <v>0.85</v>
          </cell>
          <cell r="K115">
            <v>17.341040462427745</v>
          </cell>
          <cell r="L115">
            <v>20.401224073444407</v>
          </cell>
          <cell r="M115">
            <v>8.6705202312138727</v>
          </cell>
          <cell r="N115">
            <v>10.200612036722204</v>
          </cell>
        </row>
        <row r="116">
          <cell r="A116" t="str">
            <v>PRESSURIZAÇÃO ESCADA 1SS</v>
          </cell>
          <cell r="B116">
            <v>16.930022573363431</v>
          </cell>
          <cell r="C116">
            <v>20</v>
          </cell>
          <cell r="D116" t="str">
            <v>C</v>
          </cell>
          <cell r="E116">
            <v>16.930022573363431</v>
          </cell>
          <cell r="F116">
            <v>0.84</v>
          </cell>
          <cell r="G116">
            <v>5</v>
          </cell>
          <cell r="I116">
            <v>0.8</v>
          </cell>
          <cell r="J116">
            <v>0.84</v>
          </cell>
          <cell r="K116">
            <v>84.650112866817153</v>
          </cell>
          <cell r="L116">
            <v>100.77394388906805</v>
          </cell>
          <cell r="M116">
            <v>67.720090293453723</v>
          </cell>
          <cell r="N116">
            <v>80.619155111254443</v>
          </cell>
        </row>
        <row r="117">
          <cell r="A117" t="str">
            <v>EXAUSTÃO DE FUMAÇA</v>
          </cell>
          <cell r="B117">
            <v>16.930022573363431</v>
          </cell>
          <cell r="C117">
            <v>20</v>
          </cell>
          <cell r="D117" t="str">
            <v>C</v>
          </cell>
          <cell r="E117">
            <v>16.930022573363431</v>
          </cell>
          <cell r="F117">
            <v>0.84</v>
          </cell>
          <cell r="G117">
            <v>2</v>
          </cell>
          <cell r="I117">
            <v>1</v>
          </cell>
          <cell r="J117">
            <v>0.84</v>
          </cell>
          <cell r="K117">
            <v>33.860045146726861</v>
          </cell>
          <cell r="L117">
            <v>40.309577555627214</v>
          </cell>
          <cell r="M117">
            <v>33.860045146726861</v>
          </cell>
          <cell r="N117">
            <v>40.309577555627214</v>
          </cell>
        </row>
        <row r="118">
          <cell r="A118" t="str">
            <v>BOMBA DE RECALQUE DE ÓLEO DIESEL</v>
          </cell>
          <cell r="B118">
            <v>2.7500000000000004</v>
          </cell>
          <cell r="C118">
            <v>3</v>
          </cell>
          <cell r="D118" t="str">
            <v>H</v>
          </cell>
          <cell r="E118">
            <v>2.7500000000000004</v>
          </cell>
          <cell r="F118">
            <v>0.77</v>
          </cell>
          <cell r="G118">
            <v>2</v>
          </cell>
          <cell r="I118">
            <v>0.5</v>
          </cell>
          <cell r="J118">
            <v>0.77</v>
          </cell>
          <cell r="K118">
            <v>5.5000000000000009</v>
          </cell>
          <cell r="L118">
            <v>7.1428571428571441</v>
          </cell>
          <cell r="M118">
            <v>2.7500000000000004</v>
          </cell>
          <cell r="N118">
            <v>3.5714285714285721</v>
          </cell>
        </row>
        <row r="119">
          <cell r="A119" t="str">
            <v>ILUMINAÇÃO E TOMADAS GERADOR</v>
          </cell>
          <cell r="B119">
            <v>11.67</v>
          </cell>
          <cell r="G119">
            <v>1</v>
          </cell>
          <cell r="I119">
            <v>0.9</v>
          </cell>
          <cell r="J119">
            <v>0.94</v>
          </cell>
          <cell r="K119">
            <v>11.67</v>
          </cell>
          <cell r="L119">
            <v>12.414893617021278</v>
          </cell>
          <cell r="M119">
            <v>10.503</v>
          </cell>
          <cell r="N119">
            <v>11.17340425531915</v>
          </cell>
        </row>
        <row r="120">
          <cell r="A120" t="str">
            <v>BOMBA DE INCÊNDIO JOCKEY</v>
          </cell>
          <cell r="B120">
            <v>6.3805104408352662</v>
          </cell>
          <cell r="C120">
            <v>7.5</v>
          </cell>
          <cell r="D120" t="str">
            <v>H</v>
          </cell>
          <cell r="E120">
            <v>6.3805104408352662</v>
          </cell>
          <cell r="F120">
            <v>0.8</v>
          </cell>
          <cell r="G120">
            <v>1</v>
          </cell>
          <cell r="I120">
            <v>0</v>
          </cell>
          <cell r="J120">
            <v>0.8</v>
          </cell>
          <cell r="K120">
            <v>6.3805104408352662</v>
          </cell>
          <cell r="L120">
            <v>7.9756380510440827</v>
          </cell>
          <cell r="M120">
            <v>0</v>
          </cell>
          <cell r="N120">
            <v>0</v>
          </cell>
        </row>
        <row r="121">
          <cell r="A121" t="str">
            <v>BOMBA DE INCÊNDIO PRINCIPAL</v>
          </cell>
          <cell r="B121">
            <v>119.56521739130434</v>
          </cell>
          <cell r="C121">
            <v>150</v>
          </cell>
          <cell r="D121" t="str">
            <v>H</v>
          </cell>
          <cell r="E121">
            <v>119.56521739130434</v>
          </cell>
          <cell r="F121">
            <v>0.86</v>
          </cell>
          <cell r="G121">
            <v>1</v>
          </cell>
          <cell r="I121">
            <v>1</v>
          </cell>
          <cell r="J121">
            <v>0.86</v>
          </cell>
          <cell r="K121">
            <v>119.56521739130434</v>
          </cell>
          <cell r="L121">
            <v>139.02932254802832</v>
          </cell>
          <cell r="M121">
            <v>119.56521739130434</v>
          </cell>
          <cell r="N121">
            <v>139.02932254802832</v>
          </cell>
        </row>
        <row r="122">
          <cell r="A122" t="str">
            <v>RETIFICADOR SUBESTAÇÃO</v>
          </cell>
          <cell r="B122">
            <v>10</v>
          </cell>
          <cell r="G122">
            <v>1</v>
          </cell>
          <cell r="I122">
            <v>1</v>
          </cell>
          <cell r="J122">
            <v>0.8</v>
          </cell>
          <cell r="K122">
            <v>10</v>
          </cell>
          <cell r="L122">
            <v>12.5</v>
          </cell>
          <cell r="M122">
            <v>10</v>
          </cell>
          <cell r="N122">
            <v>12.5</v>
          </cell>
        </row>
        <row r="123">
          <cell r="A123" t="str">
            <v>TOTAL</v>
          </cell>
          <cell r="I123">
            <v>0.84231455515010045</v>
          </cell>
          <cell r="J123">
            <v>0.83689583526671951</v>
          </cell>
          <cell r="K123">
            <v>551.86220831076525</v>
          </cell>
          <cell r="L123">
            <v>660.83730680358292</v>
          </cell>
          <cell r="M123">
            <v>464.8415704974343</v>
          </cell>
          <cell r="N123">
            <v>555.43539698615996</v>
          </cell>
        </row>
        <row r="125">
          <cell r="A125" t="str">
            <v>RESUMO GERAL:</v>
          </cell>
          <cell r="B125" t="str">
            <v>kW</v>
          </cell>
          <cell r="C125" t="str">
            <v>kVA</v>
          </cell>
        </row>
        <row r="126">
          <cell r="A126" t="str">
            <v>DEMANDAS</v>
          </cell>
          <cell r="B126">
            <v>464.8415704974343</v>
          </cell>
          <cell r="C126">
            <v>555.43539698615996</v>
          </cell>
        </row>
        <row r="127">
          <cell r="A127" t="str">
            <v>RESERVA     (%)</v>
          </cell>
          <cell r="B127">
            <v>0.2</v>
          </cell>
        </row>
        <row r="128">
          <cell r="A128" t="str">
            <v>FATOR DE SIMULTANEIDADE</v>
          </cell>
          <cell r="B128">
            <v>1</v>
          </cell>
        </row>
        <row r="130">
          <cell r="A130" t="str">
            <v xml:space="preserve">DEMANDA FINAL </v>
          </cell>
          <cell r="B130">
            <v>557.80988459692117</v>
          </cell>
          <cell r="C130">
            <v>666.5224763833919</v>
          </cell>
        </row>
        <row r="131">
          <cell r="J131" t="str">
            <v>CORRENTE DE PARTIDA (PIOR CASO)</v>
          </cell>
        </row>
        <row r="132">
          <cell r="A132" t="str">
            <v>TENSÃO (V)</v>
          </cell>
          <cell r="B132">
            <v>380</v>
          </cell>
          <cell r="C132" t="str">
            <v>V</v>
          </cell>
          <cell r="J132">
            <v>1223.676134633914</v>
          </cell>
          <cell r="K132" t="str">
            <v>A</v>
          </cell>
        </row>
        <row r="133">
          <cell r="A133" t="str">
            <v>CORRENTE (A)</v>
          </cell>
          <cell r="B133">
            <v>1012.676134633914</v>
          </cell>
          <cell r="C133" t="str">
            <v>A</v>
          </cell>
        </row>
        <row r="134">
          <cell r="A134" t="str">
            <v>DISJUNTOR GERAL</v>
          </cell>
          <cell r="B134">
            <v>1250</v>
          </cell>
          <cell r="C134" t="str">
            <v>A</v>
          </cell>
          <cell r="I134" t="str">
            <v>Ip/In</v>
          </cell>
          <cell r="J134">
            <v>0.97894090770713116</v>
          </cell>
          <cell r="K134" t="str">
            <v>A</v>
          </cell>
        </row>
        <row r="136">
          <cell r="A136" t="str">
            <v>TRANSFORMADOR DE 750KVA</v>
          </cell>
        </row>
        <row r="139">
          <cell r="A139" t="str">
            <v>TRANSFORMADOR 2.1 – PBT-2.1 EM EMERGÊNCIA</v>
          </cell>
        </row>
        <row r="141">
          <cell r="A141" t="str">
            <v>FINALIDADE</v>
          </cell>
          <cell r="B141" t="str">
            <v>POT. UNIT. (kW)</v>
          </cell>
          <cell r="C141" t="str">
            <v>POT. UNIT. (CV)</v>
          </cell>
          <cell r="D141" t="str">
            <v>T I P O</v>
          </cell>
          <cell r="E141" t="str">
            <v>POT-M (KW)</v>
          </cell>
          <cell r="F141" t="str">
            <v>FP- M</v>
          </cell>
          <cell r="G141" t="str">
            <v>QTDE.</v>
          </cell>
          <cell r="H141" t="str">
            <v>PÓLOS</v>
          </cell>
          <cell r="I141" t="str">
            <v>F.D.</v>
          </cell>
          <cell r="J141" t="str">
            <v>F.P.</v>
          </cell>
          <cell r="K141" t="str">
            <v>POT. INSTALADA (kW)</v>
          </cell>
          <cell r="L141" t="str">
            <v>POT. INSTALADA (kVA)</v>
          </cell>
          <cell r="M141" t="str">
            <v>POT. DEMANDADA (kW)</v>
          </cell>
          <cell r="N141" t="str">
            <v>POT. DEMANDADA (kVA)</v>
          </cell>
        </row>
        <row r="142">
          <cell r="A142" t="str">
            <v>ILUMINAÇÃO HELIPONTO</v>
          </cell>
          <cell r="B142">
            <v>10</v>
          </cell>
          <cell r="E142" t="e">
            <v>#N/A</v>
          </cell>
          <cell r="F142" t="e">
            <v>#N/A</v>
          </cell>
          <cell r="G142">
            <v>1</v>
          </cell>
          <cell r="I142">
            <v>1</v>
          </cell>
          <cell r="J142">
            <v>0.9</v>
          </cell>
          <cell r="K142">
            <v>10</v>
          </cell>
          <cell r="L142">
            <v>11.111111111111111</v>
          </cell>
          <cell r="M142">
            <v>10</v>
          </cell>
          <cell r="N142">
            <v>11.111111111111111</v>
          </cell>
        </row>
        <row r="143">
          <cell r="A143" t="str">
            <v>ELEVADORE HELIPONTO</v>
          </cell>
          <cell r="B143">
            <v>12</v>
          </cell>
          <cell r="E143" t="e">
            <v>#N/A</v>
          </cell>
          <cell r="F143" t="e">
            <v>#N/A</v>
          </cell>
          <cell r="G143">
            <v>2</v>
          </cell>
          <cell r="I143">
            <v>1</v>
          </cell>
          <cell r="J143">
            <v>0.9</v>
          </cell>
          <cell r="K143">
            <v>24</v>
          </cell>
          <cell r="L143">
            <v>26.666666666666664</v>
          </cell>
          <cell r="M143">
            <v>24</v>
          </cell>
          <cell r="N143">
            <v>26.666666666666664</v>
          </cell>
        </row>
        <row r="144">
          <cell r="A144" t="str">
            <v>ILUMINAÇÃO E COMANDO ELEVADORE HELIPONTO</v>
          </cell>
          <cell r="B144">
            <v>1.3</v>
          </cell>
          <cell r="E144" t="e">
            <v>#N/A</v>
          </cell>
          <cell r="F144" t="e">
            <v>#N/A</v>
          </cell>
          <cell r="G144">
            <v>1</v>
          </cell>
          <cell r="I144">
            <v>1</v>
          </cell>
          <cell r="J144">
            <v>0.8</v>
          </cell>
          <cell r="K144">
            <v>1.3</v>
          </cell>
          <cell r="L144">
            <v>1.625</v>
          </cell>
          <cell r="M144">
            <v>1.3</v>
          </cell>
          <cell r="N144">
            <v>1.625</v>
          </cell>
        </row>
        <row r="145">
          <cell r="A145" t="str">
            <v>ELEVADORES ZONA ALTA</v>
          </cell>
          <cell r="B145">
            <v>70</v>
          </cell>
          <cell r="E145" t="e">
            <v>#N/A</v>
          </cell>
          <cell r="F145" t="e">
            <v>#N/A</v>
          </cell>
          <cell r="G145">
            <v>8</v>
          </cell>
          <cell r="I145">
            <v>0.13</v>
          </cell>
          <cell r="J145">
            <v>0.8</v>
          </cell>
          <cell r="K145">
            <v>560</v>
          </cell>
          <cell r="L145">
            <v>700</v>
          </cell>
          <cell r="M145">
            <v>72.8</v>
          </cell>
          <cell r="N145">
            <v>91</v>
          </cell>
        </row>
        <row r="146">
          <cell r="A146" t="str">
            <v>ILUMINAÇÃO E COMANDO ELEVADORES ZONA ALTA</v>
          </cell>
          <cell r="B146">
            <v>3</v>
          </cell>
          <cell r="E146" t="e">
            <v>#N/A</v>
          </cell>
          <cell r="F146" t="e">
            <v>#N/A</v>
          </cell>
          <cell r="G146">
            <v>1</v>
          </cell>
          <cell r="I146">
            <v>0.13</v>
          </cell>
          <cell r="J146">
            <v>0.8</v>
          </cell>
          <cell r="K146">
            <v>3</v>
          </cell>
          <cell r="L146">
            <v>3.75</v>
          </cell>
          <cell r="M146">
            <v>0.39</v>
          </cell>
          <cell r="N146">
            <v>0.48750000000000004</v>
          </cell>
        </row>
        <row r="147">
          <cell r="A147" t="str">
            <v>VENTILAÇÃO</v>
          </cell>
          <cell r="B147">
            <v>83.25</v>
          </cell>
          <cell r="G147">
            <v>1</v>
          </cell>
          <cell r="I147">
            <v>0</v>
          </cell>
          <cell r="J147">
            <v>0.8</v>
          </cell>
          <cell r="K147">
            <v>83.25</v>
          </cell>
          <cell r="L147">
            <v>104.0625</v>
          </cell>
          <cell r="M147">
            <v>0</v>
          </cell>
          <cell r="N147">
            <v>0</v>
          </cell>
        </row>
        <row r="148">
          <cell r="A148" t="str">
            <v>BOMBAS DA CENTRAL DE ÁGUA GELADA</v>
          </cell>
          <cell r="B148">
            <v>535</v>
          </cell>
          <cell r="G148">
            <v>1</v>
          </cell>
          <cell r="I148">
            <v>0</v>
          </cell>
          <cell r="J148">
            <v>1.8</v>
          </cell>
          <cell r="K148">
            <v>535</v>
          </cell>
          <cell r="L148">
            <v>297.22222222222223</v>
          </cell>
          <cell r="M148">
            <v>0</v>
          </cell>
          <cell r="N148">
            <v>0</v>
          </cell>
        </row>
        <row r="153">
          <cell r="A153" t="str">
            <v>TOTAL</v>
          </cell>
          <cell r="I153">
            <v>8.9178414368501088E-2</v>
          </cell>
          <cell r="J153">
            <v>0.82886217251514727</v>
          </cell>
          <cell r="K153">
            <v>1216.55</v>
          </cell>
          <cell r="L153">
            <v>1144.4375</v>
          </cell>
          <cell r="M153">
            <v>108.49</v>
          </cell>
          <cell r="N153">
            <v>130.89027777777778</v>
          </cell>
        </row>
        <row r="155">
          <cell r="A155" t="str">
            <v>RESUMO GERAL:</v>
          </cell>
          <cell r="B155" t="str">
            <v>kW</v>
          </cell>
          <cell r="C155" t="str">
            <v>kVA</v>
          </cell>
        </row>
        <row r="156">
          <cell r="A156" t="str">
            <v>DEMANDAS</v>
          </cell>
          <cell r="B156">
            <v>108.49</v>
          </cell>
          <cell r="C156">
            <v>130.89027777777778</v>
          </cell>
        </row>
        <row r="157">
          <cell r="A157" t="str">
            <v>RESERVA     (%)</v>
          </cell>
          <cell r="B157">
            <v>0.2</v>
          </cell>
        </row>
        <row r="158">
          <cell r="A158" t="str">
            <v>FATOR DE SIMULTANEIDADE</v>
          </cell>
          <cell r="B158">
            <v>1</v>
          </cell>
        </row>
        <row r="160">
          <cell r="A160" t="str">
            <v xml:space="preserve">DEMANDA FINAL </v>
          </cell>
          <cell r="B160">
            <v>130.18799999999999</v>
          </cell>
          <cell r="C160">
            <v>157.06833333333333</v>
          </cell>
        </row>
        <row r="162">
          <cell r="A162" t="str">
            <v>TENSÃO (V)</v>
          </cell>
          <cell r="B162">
            <v>380</v>
          </cell>
          <cell r="C162" t="str">
            <v>V</v>
          </cell>
        </row>
        <row r="163">
          <cell r="A163" t="str">
            <v>CORRENTE (A)</v>
          </cell>
          <cell r="B163">
            <v>238.64064350306808</v>
          </cell>
          <cell r="C163" t="str">
            <v>A</v>
          </cell>
        </row>
        <row r="164">
          <cell r="A164" t="str">
            <v>DISJUNTOR GERAL</v>
          </cell>
          <cell r="B164">
            <v>2500</v>
          </cell>
          <cell r="C164" t="str">
            <v>A</v>
          </cell>
        </row>
        <row r="166">
          <cell r="A166" t="str">
            <v>TRANSFORMADOR DE 1500KVA</v>
          </cell>
        </row>
        <row r="170">
          <cell r="A170" t="str">
            <v>TRANSFORMADOR 2.2 – PBT-2.2 EM EMERGÊNCIA</v>
          </cell>
        </row>
        <row r="172">
          <cell r="A172" t="str">
            <v>FINALIDADE</v>
          </cell>
          <cell r="B172" t="str">
            <v>POT. UNIT. (kW)</v>
          </cell>
          <cell r="C172" t="str">
            <v>POT. UNIT. (CV)</v>
          </cell>
          <cell r="D172" t="str">
            <v>T I P O</v>
          </cell>
          <cell r="E172" t="str">
            <v>POT-M (KW)</v>
          </cell>
          <cell r="F172" t="str">
            <v>FP- M</v>
          </cell>
          <cell r="G172" t="str">
            <v>QTDE.</v>
          </cell>
          <cell r="H172" t="str">
            <v>PÓLOS</v>
          </cell>
          <cell r="I172" t="str">
            <v>F.D.</v>
          </cell>
          <cell r="J172" t="str">
            <v>F.P.</v>
          </cell>
          <cell r="K172" t="str">
            <v>POT. INSTALADA (kW)</v>
          </cell>
          <cell r="L172" t="str">
            <v>POT. INSTALADA (kVA)</v>
          </cell>
          <cell r="M172" t="str">
            <v>POT. DEMANDADA (kW)</v>
          </cell>
          <cell r="N172" t="str">
            <v>POT. DEMANDADA (kVA)</v>
          </cell>
        </row>
        <row r="173">
          <cell r="A173" t="str">
            <v>BARRAMENTO BLINDADO BB2.1/2.3 ESCRITÓRIOS</v>
          </cell>
          <cell r="B173">
            <v>96.05</v>
          </cell>
          <cell r="E173" t="e">
            <v>#N/A</v>
          </cell>
          <cell r="F173" t="e">
            <v>#N/A</v>
          </cell>
          <cell r="G173">
            <v>1</v>
          </cell>
          <cell r="I173">
            <v>1</v>
          </cell>
          <cell r="J173">
            <v>0.98</v>
          </cell>
          <cell r="K173">
            <v>96.05</v>
          </cell>
          <cell r="L173">
            <v>98.010204081632651</v>
          </cell>
          <cell r="M173">
            <v>96.05</v>
          </cell>
          <cell r="N173">
            <v>98.010204081632651</v>
          </cell>
        </row>
        <row r="174">
          <cell r="A174" t="str">
            <v>BARRAMENTO BLINDADO 2.2/2.4 FANCOIL ESCRITÓRIOS</v>
          </cell>
          <cell r="B174">
            <v>8.5227272727272734</v>
          </cell>
          <cell r="C174">
            <v>10</v>
          </cell>
          <cell r="D174" t="str">
            <v>C</v>
          </cell>
          <cell r="E174">
            <v>8.5227272727272734</v>
          </cell>
          <cell r="F174">
            <v>0.77</v>
          </cell>
          <cell r="G174">
            <v>34</v>
          </cell>
          <cell r="I174">
            <v>0</v>
          </cell>
          <cell r="J174">
            <v>0.77</v>
          </cell>
          <cell r="K174">
            <v>289.77272727272731</v>
          </cell>
          <cell r="L174">
            <v>376.32821723730819</v>
          </cell>
          <cell r="M174">
            <v>0</v>
          </cell>
          <cell r="N174">
            <v>0</v>
          </cell>
        </row>
        <row r="175">
          <cell r="A175" t="str">
            <v>TOTAL</v>
          </cell>
          <cell r="I175">
            <v>0.24894852793911473</v>
          </cell>
          <cell r="J175">
            <v>0.98</v>
          </cell>
          <cell r="K175">
            <v>385.82272727272732</v>
          </cell>
          <cell r="L175">
            <v>474.33842131894085</v>
          </cell>
          <cell r="M175">
            <v>96.05</v>
          </cell>
          <cell r="N175">
            <v>98.010204081632651</v>
          </cell>
        </row>
        <row r="178">
          <cell r="A178" t="str">
            <v>RESUMO GERAL:</v>
          </cell>
          <cell r="B178" t="str">
            <v>kW</v>
          </cell>
          <cell r="C178" t="str">
            <v>kVA</v>
          </cell>
        </row>
        <row r="179">
          <cell r="A179" t="str">
            <v>DEMANDAS</v>
          </cell>
          <cell r="B179">
            <v>96.05</v>
          </cell>
          <cell r="C179">
            <v>98.010204081632651</v>
          </cell>
        </row>
        <row r="180">
          <cell r="A180" t="str">
            <v>RESERVA     (%)</v>
          </cell>
          <cell r="B180">
            <v>0.2</v>
          </cell>
        </row>
        <row r="181">
          <cell r="A181" t="str">
            <v>FATOR DE SIMULTANEIDADE</v>
          </cell>
          <cell r="B181">
            <v>1</v>
          </cell>
        </row>
        <row r="183">
          <cell r="A183" t="str">
            <v xml:space="preserve">DEMANDA FINAL </v>
          </cell>
          <cell r="B183">
            <v>115.25999999999999</v>
          </cell>
          <cell r="C183">
            <v>117.61224489795917</v>
          </cell>
        </row>
        <row r="185">
          <cell r="A185" t="str">
            <v>TENSÃO (V)</v>
          </cell>
          <cell r="B185">
            <v>380</v>
          </cell>
          <cell r="C185" t="str">
            <v>V</v>
          </cell>
        </row>
        <row r="186">
          <cell r="A186" t="str">
            <v>CORRENTE (A)</v>
          </cell>
          <cell r="B186">
            <v>178.69331908377086</v>
          </cell>
          <cell r="C186" t="str">
            <v>A</v>
          </cell>
        </row>
        <row r="187">
          <cell r="A187" t="str">
            <v>DISJUNTOR GERAL</v>
          </cell>
          <cell r="B187">
            <v>2500</v>
          </cell>
          <cell r="C187" t="str">
            <v>A</v>
          </cell>
        </row>
        <row r="189">
          <cell r="A189" t="str">
            <v>TRANSFORMADOR DE 1500KVA</v>
          </cell>
        </row>
        <row r="192">
          <cell r="A192" t="str">
            <v>TRANSFORMADOR 2.3 – PBT-2.3</v>
          </cell>
        </row>
        <row r="194">
          <cell r="A194" t="str">
            <v>FINALIDADE</v>
          </cell>
          <cell r="B194" t="str">
            <v>POT. UNIT. (kW)</v>
          </cell>
          <cell r="C194" t="str">
            <v>POT. UNIT. (CV)</v>
          </cell>
          <cell r="D194" t="str">
            <v>T I P O</v>
          </cell>
          <cell r="E194" t="str">
            <v>POT-M (KW)</v>
          </cell>
          <cell r="F194" t="str">
            <v>FP- M</v>
          </cell>
          <cell r="G194" t="str">
            <v>QTDE.</v>
          </cell>
          <cell r="H194" t="str">
            <v>PÓLOS</v>
          </cell>
          <cell r="I194" t="str">
            <v>F.D.</v>
          </cell>
          <cell r="J194" t="str">
            <v>F.P.</v>
          </cell>
          <cell r="K194" t="str">
            <v>POT. INSTALADA (kW)</v>
          </cell>
          <cell r="L194" t="str">
            <v>POT. INSTALADA (kVA)</v>
          </cell>
          <cell r="M194" t="str">
            <v>POT. DEMANDADA (kW)</v>
          </cell>
          <cell r="N194" t="str">
            <v>POT. DEMANDADA (kVA)</v>
          </cell>
        </row>
        <row r="195">
          <cell r="A195" t="str">
            <v>CHILER</v>
          </cell>
          <cell r="B195">
            <v>500</v>
          </cell>
          <cell r="E195" t="e">
            <v>#N/A</v>
          </cell>
          <cell r="F195" t="e">
            <v>#N/A</v>
          </cell>
          <cell r="G195">
            <v>2</v>
          </cell>
          <cell r="I195">
            <v>9.9999999999999995E-7</v>
          </cell>
          <cell r="J195">
            <v>0.9</v>
          </cell>
          <cell r="K195">
            <v>1000</v>
          </cell>
          <cell r="L195">
            <v>1111.1111111111111</v>
          </cell>
          <cell r="M195">
            <v>1E-3</v>
          </cell>
          <cell r="N195">
            <v>1.1111111111111111E-3</v>
          </cell>
        </row>
        <row r="196">
          <cell r="A196" t="str">
            <v>CHILER</v>
          </cell>
          <cell r="B196">
            <v>310</v>
          </cell>
          <cell r="E196" t="e">
            <v>#N/A</v>
          </cell>
          <cell r="F196" t="e">
            <v>#N/A</v>
          </cell>
          <cell r="G196">
            <v>1</v>
          </cell>
          <cell r="I196">
            <v>9.9999999999999995E-7</v>
          </cell>
          <cell r="J196">
            <v>0.9</v>
          </cell>
          <cell r="K196">
            <v>310</v>
          </cell>
          <cell r="L196">
            <v>344.44444444444446</v>
          </cell>
          <cell r="M196">
            <v>3.1E-4</v>
          </cell>
          <cell r="N196">
            <v>3.4444444444444442E-4</v>
          </cell>
        </row>
        <row r="197">
          <cell r="A197" t="str">
            <v>TOTAL</v>
          </cell>
          <cell r="I197">
            <v>9.9999999999999995E-7</v>
          </cell>
          <cell r="J197">
            <v>0.9</v>
          </cell>
          <cell r="K197">
            <v>1310</v>
          </cell>
          <cell r="L197">
            <v>1455.5555555555557</v>
          </cell>
          <cell r="M197">
            <v>1.31E-3</v>
          </cell>
          <cell r="N197">
            <v>1.4555555555555554E-3</v>
          </cell>
        </row>
        <row r="200">
          <cell r="A200" t="str">
            <v>RESUMO GERAL:</v>
          </cell>
          <cell r="B200" t="str">
            <v>kW</v>
          </cell>
          <cell r="C200" t="str">
            <v>kVA</v>
          </cell>
        </row>
        <row r="201">
          <cell r="A201" t="str">
            <v>DEMANDAS</v>
          </cell>
          <cell r="B201">
            <v>1.31E-3</v>
          </cell>
          <cell r="C201">
            <v>1.4555555555555554E-3</v>
          </cell>
        </row>
        <row r="202">
          <cell r="A202" t="str">
            <v>RESERVA     (%)</v>
          </cell>
          <cell r="B202">
            <v>0.2</v>
          </cell>
        </row>
        <row r="203">
          <cell r="A203" t="str">
            <v>FATOR DE SIMULTANEIDADE</v>
          </cell>
          <cell r="B203">
            <v>1</v>
          </cell>
        </row>
        <row r="205">
          <cell r="A205" t="str">
            <v xml:space="preserve">DEMANDA FINAL </v>
          </cell>
          <cell r="B205">
            <v>1.5719999999999998E-3</v>
          </cell>
          <cell r="C205">
            <v>1.7466666666666665E-3</v>
          </cell>
        </row>
        <row r="207">
          <cell r="A207" t="str">
            <v>TENSÃO (V)</v>
          </cell>
          <cell r="B207">
            <v>380</v>
          </cell>
          <cell r="C207" t="str">
            <v>V</v>
          </cell>
        </row>
        <row r="208">
          <cell r="A208" t="str">
            <v>CORRENTE (A)</v>
          </cell>
          <cell r="B208">
            <v>2.6537854478540695E-3</v>
          </cell>
          <cell r="C208" t="str">
            <v>A</v>
          </cell>
        </row>
        <row r="209">
          <cell r="A209" t="str">
            <v>DISJUNTOR GERAL</v>
          </cell>
          <cell r="B209">
            <v>2500</v>
          </cell>
          <cell r="C209" t="str">
            <v>A</v>
          </cell>
        </row>
        <row r="211">
          <cell r="A211" t="str">
            <v>TRANSFORMADOR DE 1500KVA</v>
          </cell>
        </row>
        <row r="215">
          <cell r="A215" t="str">
            <v>DEMANDA TOTAL DO GERADOR EM EMERGÊNCIA – 1º FASE</v>
          </cell>
        </row>
        <row r="217">
          <cell r="A217" t="str">
            <v>FINALIDADE</v>
          </cell>
          <cell r="B217" t="str">
            <v>POT. UNIT. (kW)</v>
          </cell>
          <cell r="C217" t="str">
            <v>POT. UNIT. (CV)</v>
          </cell>
          <cell r="D217" t="str">
            <v>T I P O</v>
          </cell>
          <cell r="E217" t="str">
            <v>POT-M (KW)</v>
          </cell>
          <cell r="F217" t="str">
            <v>FP- M</v>
          </cell>
          <cell r="G217" t="str">
            <v>QTDE.</v>
          </cell>
          <cell r="H217" t="str">
            <v>PÓLOS</v>
          </cell>
          <cell r="I217" t="str">
            <v>F.D.</v>
          </cell>
          <cell r="J217" t="str">
            <v>F.P.</v>
          </cell>
          <cell r="K217" t="str">
            <v>POT. INSTALADA (kW)</v>
          </cell>
          <cell r="L217" t="str">
            <v>POT. INSTALADA (kVA)</v>
          </cell>
          <cell r="M217" t="str">
            <v>POT. DEMANDADA (kW)</v>
          </cell>
          <cell r="N217" t="str">
            <v>POT. DEMANDADA (kVA)</v>
          </cell>
        </row>
        <row r="218">
          <cell r="A218" t="str">
            <v>TRANSFORMADOR 1.1  PBT-1.1</v>
          </cell>
          <cell r="B218">
            <v>324.10509426511931</v>
          </cell>
          <cell r="E218" t="e">
            <v>#N/A</v>
          </cell>
          <cell r="F218" t="e">
            <v>#N/A</v>
          </cell>
          <cell r="G218">
            <v>1</v>
          </cell>
          <cell r="I218">
            <v>0.79896043489677604</v>
          </cell>
          <cell r="J218">
            <v>0.85752015197356957</v>
          </cell>
          <cell r="K218">
            <v>324.10509426511931</v>
          </cell>
          <cell r="L218">
            <v>377.95624221681129</v>
          </cell>
          <cell r="M218">
            <v>258.94714706632033</v>
          </cell>
          <cell r="N218">
            <v>301.97208365349479</v>
          </cell>
        </row>
        <row r="219">
          <cell r="A219" t="str">
            <v>TRANSFORMADOR 1.2  PBT-1.2</v>
          </cell>
          <cell r="B219">
            <v>1391.0193808785871</v>
          </cell>
          <cell r="E219" t="e">
            <v>#N/A</v>
          </cell>
          <cell r="F219" t="e">
            <v>#N/A</v>
          </cell>
          <cell r="G219">
            <v>1</v>
          </cell>
          <cell r="I219">
            <v>5.8131468987100983E-2</v>
          </cell>
          <cell r="J219">
            <v>0.79999999999999993</v>
          </cell>
          <cell r="K219">
            <v>1391.0193808785871</v>
          </cell>
          <cell r="L219">
            <v>1738.7742260982341</v>
          </cell>
          <cell r="M219">
            <v>80.861999999999995</v>
          </cell>
          <cell r="N219">
            <v>101.0775</v>
          </cell>
        </row>
        <row r="220">
          <cell r="A220" t="str">
            <v>TRANSFORMADOR 2.1  PBT-2.1</v>
          </cell>
          <cell r="B220">
            <v>1216.55</v>
          </cell>
          <cell r="E220" t="e">
            <v>#N/A</v>
          </cell>
          <cell r="F220" t="e">
            <v>#N/A</v>
          </cell>
          <cell r="G220">
            <v>1</v>
          </cell>
          <cell r="I220">
            <v>8.9178414368501088E-2</v>
          </cell>
          <cell r="J220">
            <v>0.82886217251514727</v>
          </cell>
          <cell r="K220">
            <v>1216.55</v>
          </cell>
          <cell r="L220">
            <v>1467.7349749336856</v>
          </cell>
          <cell r="M220">
            <v>108.49</v>
          </cell>
          <cell r="N220">
            <v>130.89027777777778</v>
          </cell>
        </row>
        <row r="221">
          <cell r="A221" t="str">
            <v>TRANSFORMADOR 2.2  PBT-2.2</v>
          </cell>
          <cell r="B221">
            <v>385.82272727272732</v>
          </cell>
          <cell r="E221" t="e">
            <v>#N/A</v>
          </cell>
          <cell r="F221" t="e">
            <v>#N/A</v>
          </cell>
          <cell r="G221">
            <v>1</v>
          </cell>
          <cell r="I221">
            <v>0.24894852793911473</v>
          </cell>
          <cell r="J221">
            <v>0.98</v>
          </cell>
          <cell r="K221">
            <v>385.82272727272732</v>
          </cell>
          <cell r="L221">
            <v>393.6966604823748</v>
          </cell>
          <cell r="M221">
            <v>96.05</v>
          </cell>
          <cell r="N221">
            <v>98.010204081632651</v>
          </cell>
        </row>
        <row r="222">
          <cell r="A222" t="str">
            <v>TRANSFORMADOR 2.3  PBT-2.3</v>
          </cell>
          <cell r="B222">
            <v>1310</v>
          </cell>
          <cell r="E222" t="e">
            <v>#N/A</v>
          </cell>
          <cell r="F222" t="e">
            <v>#N/A</v>
          </cell>
          <cell r="G222">
            <v>1</v>
          </cell>
          <cell r="I222">
            <v>9.9999999999999995E-7</v>
          </cell>
          <cell r="J222">
            <v>0.9</v>
          </cell>
          <cell r="K222">
            <v>1310</v>
          </cell>
          <cell r="L222">
            <v>1455.5555555555554</v>
          </cell>
          <cell r="M222">
            <v>1.31E-3</v>
          </cell>
          <cell r="N222">
            <v>1.4555555555555554E-3</v>
          </cell>
        </row>
        <row r="223">
          <cell r="A223" t="str">
            <v>TRANSFORMADOR CM1.1 PBT-SEG</v>
          </cell>
          <cell r="B223">
            <v>551.86220831076525</v>
          </cell>
          <cell r="E223" t="e">
            <v>#N/A</v>
          </cell>
          <cell r="F223" t="e">
            <v>#N/A</v>
          </cell>
          <cell r="G223">
            <v>1</v>
          </cell>
          <cell r="I223">
            <v>0.84231455515010045</v>
          </cell>
          <cell r="J223">
            <v>0.83689583526671951</v>
          </cell>
          <cell r="K223">
            <v>551.86220831076525</v>
          </cell>
          <cell r="L223">
            <v>659.41564655401373</v>
          </cell>
          <cell r="M223">
            <v>464.8415704974343</v>
          </cell>
          <cell r="N223">
            <v>555.43539698615996</v>
          </cell>
        </row>
        <row r="224">
          <cell r="A224" t="str">
            <v>TOTAL</v>
          </cell>
          <cell r="I224">
            <v>0.19484881189623038</v>
          </cell>
          <cell r="J224">
            <v>0.84992685384910982</v>
          </cell>
          <cell r="K224">
            <v>5179.3594107271983</v>
          </cell>
          <cell r="L224">
            <v>6093.1333058406753</v>
          </cell>
          <cell r="M224">
            <v>1009.1920275637546</v>
          </cell>
          <cell r="N224">
            <v>1187.3869180546208</v>
          </cell>
        </row>
        <row r="227">
          <cell r="A227" t="str">
            <v>RESUMO GERAL:</v>
          </cell>
          <cell r="B227" t="str">
            <v>kW</v>
          </cell>
          <cell r="C227" t="str">
            <v>kVA</v>
          </cell>
        </row>
        <row r="228">
          <cell r="A228" t="str">
            <v>DEMANDAS</v>
          </cell>
          <cell r="B228">
            <v>1009.1920275637546</v>
          </cell>
          <cell r="C228">
            <v>1187.3869180546208</v>
          </cell>
        </row>
        <row r="229">
          <cell r="A229" t="str">
            <v>RESERVA     (%)</v>
          </cell>
          <cell r="B229">
            <v>0.2</v>
          </cell>
        </row>
        <row r="230">
          <cell r="A230" t="str">
            <v>FATOR DE SIMULTANEIDADE</v>
          </cell>
          <cell r="B230">
            <v>1</v>
          </cell>
        </row>
        <row r="232">
          <cell r="A232" t="str">
            <v xml:space="preserve">DEMANDA FINAL </v>
          </cell>
          <cell r="B232">
            <v>1211.0304330765055</v>
          </cell>
          <cell r="C232">
            <v>1424.8643016655449</v>
          </cell>
        </row>
        <row r="234">
          <cell r="A234" t="str">
            <v>TENSÃO (V)</v>
          </cell>
          <cell r="B234">
            <v>380</v>
          </cell>
          <cell r="C234" t="str">
            <v>V</v>
          </cell>
        </row>
        <row r="235">
          <cell r="A235" t="str">
            <v>CORRENTE (A)</v>
          </cell>
          <cell r="B235">
            <v>2164.8573371718176</v>
          </cell>
          <cell r="C235" t="str">
            <v>A</v>
          </cell>
        </row>
        <row r="236">
          <cell r="A236" t="str">
            <v>DISJUNTOR GERAL</v>
          </cell>
          <cell r="B236">
            <v>1250</v>
          </cell>
          <cell r="C236" t="str">
            <v>A</v>
          </cell>
        </row>
        <row r="238">
          <cell r="A238" t="str">
            <v>ADOTADO GERADOR DE 1165/1040KVA</v>
          </cell>
        </row>
        <row r="243">
          <cell r="A243" t="str">
            <v>TABELA DE EMERGÊNICA GERAL – 1º FASE</v>
          </cell>
        </row>
        <row r="245">
          <cell r="A245" t="str">
            <v>FINALIDADE</v>
          </cell>
          <cell r="B245" t="str">
            <v>POT. UNIT. (kW)</v>
          </cell>
          <cell r="C245" t="str">
            <v>POT. UNIT. (CV)</v>
          </cell>
          <cell r="D245" t="str">
            <v>T I P O</v>
          </cell>
          <cell r="E245" t="str">
            <v>POT-M (KW)</v>
          </cell>
          <cell r="F245" t="str">
            <v>FP- M</v>
          </cell>
          <cell r="G245" t="str">
            <v>QTDE.</v>
          </cell>
          <cell r="H245" t="str">
            <v>PÓLOS</v>
          </cell>
          <cell r="I245" t="str">
            <v>F.D.</v>
          </cell>
          <cell r="J245" t="str">
            <v>F.P.</v>
          </cell>
          <cell r="K245" t="str">
            <v>POT. INSTALADA (kW)</v>
          </cell>
          <cell r="L245" t="str">
            <v>POT. INSTALADA (kVA)</v>
          </cell>
          <cell r="M245" t="str">
            <v>POT. DEMANDADA (kW)</v>
          </cell>
          <cell r="N245" t="str">
            <v>POT. DEMANDADA (kVA)</v>
          </cell>
        </row>
        <row r="246">
          <cell r="A246" t="str">
            <v>BARRAMENTO BLINDADO BB1.1/1.3 – ILUMINAÇÃO HALL</v>
          </cell>
          <cell r="B246">
            <v>123.78</v>
          </cell>
          <cell r="E246" t="e">
            <v>#N/A</v>
          </cell>
          <cell r="F246" t="e">
            <v>#N/A</v>
          </cell>
          <cell r="G246">
            <v>1</v>
          </cell>
          <cell r="I246">
            <v>0.72387274236801691</v>
          </cell>
          <cell r="J246">
            <v>0.98</v>
          </cell>
          <cell r="K246">
            <v>123.78</v>
          </cell>
          <cell r="L246">
            <v>126.30612244897959</v>
          </cell>
          <cell r="M246">
            <v>89.600968050313128</v>
          </cell>
          <cell r="N246">
            <v>91.4295592350134</v>
          </cell>
        </row>
        <row r="247">
          <cell r="A247" t="str">
            <v>QD-B1-3S</v>
          </cell>
          <cell r="B247">
            <v>140.32509426511928</v>
          </cell>
          <cell r="E247" t="e">
            <v>#N/A</v>
          </cell>
          <cell r="F247" t="e">
            <v>#N/A</v>
          </cell>
          <cell r="G247">
            <v>1</v>
          </cell>
          <cell r="I247">
            <v>1</v>
          </cell>
          <cell r="J247">
            <v>0.77296462798671983</v>
          </cell>
          <cell r="K247">
            <v>140.32509426511928</v>
          </cell>
          <cell r="L247">
            <v>181.54141752982022</v>
          </cell>
          <cell r="M247">
            <v>140.32509426511928</v>
          </cell>
          <cell r="N247">
            <v>181.54141752982022</v>
          </cell>
        </row>
        <row r="248">
          <cell r="A248" t="str">
            <v>NO BREAK</v>
          </cell>
          <cell r="B248">
            <v>30</v>
          </cell>
          <cell r="G248">
            <v>2</v>
          </cell>
          <cell r="I248">
            <v>0.5</v>
          </cell>
          <cell r="J248">
            <v>1</v>
          </cell>
          <cell r="K248">
            <v>60</v>
          </cell>
          <cell r="L248">
            <v>60</v>
          </cell>
          <cell r="M248">
            <v>30</v>
          </cell>
          <cell r="N248">
            <v>30</v>
          </cell>
        </row>
        <row r="249">
          <cell r="A249" t="str">
            <v>ILUMINAÇÃO E COMANDO ELEVADORES SUBSOLO</v>
          </cell>
          <cell r="B249">
            <v>1.3</v>
          </cell>
          <cell r="E249" t="e">
            <v>#N/A</v>
          </cell>
          <cell r="F249" t="e">
            <v>#N/A</v>
          </cell>
          <cell r="G249">
            <v>1</v>
          </cell>
          <cell r="I249">
            <v>0.74</v>
          </cell>
          <cell r="J249">
            <v>0.8</v>
          </cell>
          <cell r="K249">
            <v>1.3</v>
          </cell>
          <cell r="L249">
            <v>1.625</v>
          </cell>
          <cell r="M249">
            <v>0.96199999999999997</v>
          </cell>
          <cell r="N249">
            <v>1.2024999999999999</v>
          </cell>
        </row>
        <row r="250">
          <cell r="A250" t="str">
            <v>ELEVADORES GARAGEM</v>
          </cell>
          <cell r="B250">
            <v>20</v>
          </cell>
          <cell r="E250" t="e">
            <v>#N/A</v>
          </cell>
          <cell r="F250" t="e">
            <v>#N/A</v>
          </cell>
          <cell r="G250">
            <v>2</v>
          </cell>
          <cell r="I250">
            <v>0.74</v>
          </cell>
          <cell r="J250">
            <v>0.8</v>
          </cell>
          <cell r="K250">
            <v>40</v>
          </cell>
          <cell r="L250">
            <v>50</v>
          </cell>
          <cell r="M250">
            <v>29.6</v>
          </cell>
          <cell r="N250">
            <v>37</v>
          </cell>
        </row>
        <row r="251">
          <cell r="A251" t="str">
            <v>ELEVADORES ZONA BAIXA</v>
          </cell>
          <cell r="B251">
            <v>50</v>
          </cell>
          <cell r="E251" t="e">
            <v>#N/A</v>
          </cell>
          <cell r="F251" t="e">
            <v>#N/A</v>
          </cell>
          <cell r="G251">
            <v>8</v>
          </cell>
          <cell r="I251">
            <v>0.125</v>
          </cell>
          <cell r="J251">
            <v>0.8</v>
          </cell>
          <cell r="K251">
            <v>400</v>
          </cell>
          <cell r="L251">
            <v>500</v>
          </cell>
          <cell r="M251">
            <v>50</v>
          </cell>
          <cell r="N251">
            <v>62.5</v>
          </cell>
        </row>
        <row r="252">
          <cell r="A252" t="str">
            <v>ILUMINAÇÃO E COMANDO ELEVADORES ZONA BAIXA</v>
          </cell>
          <cell r="B252">
            <v>3</v>
          </cell>
          <cell r="E252" t="e">
            <v>#N/A</v>
          </cell>
          <cell r="F252" t="e">
            <v>#N/A</v>
          </cell>
          <cell r="G252">
            <v>1</v>
          </cell>
          <cell r="I252">
            <v>0.1</v>
          </cell>
          <cell r="J252">
            <v>0.8</v>
          </cell>
          <cell r="K252">
            <v>3</v>
          </cell>
          <cell r="L252">
            <v>3.75</v>
          </cell>
          <cell r="M252">
            <v>0.3</v>
          </cell>
          <cell r="N252">
            <v>0.375</v>
          </cell>
        </row>
        <row r="253">
          <cell r="A253" t="str">
            <v>ELEVADOR DE SEGUANÇA</v>
          </cell>
          <cell r="B253">
            <v>35</v>
          </cell>
          <cell r="E253" t="e">
            <v>#N/A</v>
          </cell>
          <cell r="F253" t="e">
            <v>#N/A</v>
          </cell>
          <cell r="G253">
            <v>1</v>
          </cell>
          <cell r="I253">
            <v>1</v>
          </cell>
          <cell r="J253">
            <v>0.8</v>
          </cell>
          <cell r="K253">
            <v>35</v>
          </cell>
          <cell r="L253">
            <v>43.75</v>
          </cell>
          <cell r="M253">
            <v>35</v>
          </cell>
          <cell r="N253">
            <v>43.75</v>
          </cell>
        </row>
        <row r="254">
          <cell r="A254" t="str">
            <v>ILUMINAÇÃO E COMANDO ELEVADORE DE SEGURANÇA</v>
          </cell>
          <cell r="B254">
            <v>3</v>
          </cell>
          <cell r="E254" t="e">
            <v>#N/A</v>
          </cell>
          <cell r="F254" t="e">
            <v>#N/A</v>
          </cell>
          <cell r="G254">
            <v>1</v>
          </cell>
          <cell r="I254">
            <v>1</v>
          </cell>
          <cell r="J254">
            <v>0.8</v>
          </cell>
          <cell r="K254">
            <v>3</v>
          </cell>
          <cell r="L254">
            <v>3.75</v>
          </cell>
          <cell r="M254">
            <v>3</v>
          </cell>
          <cell r="N254">
            <v>3.75</v>
          </cell>
        </row>
        <row r="255">
          <cell r="A255" t="str">
            <v>PRESSURIZAÇÃO ESCADA 5SS</v>
          </cell>
          <cell r="B255">
            <v>6.3805104408352662</v>
          </cell>
          <cell r="C255">
            <v>7.5</v>
          </cell>
          <cell r="D255" t="str">
            <v>C</v>
          </cell>
          <cell r="E255">
            <v>6.3805104408352662</v>
          </cell>
          <cell r="F255">
            <v>0.8</v>
          </cell>
          <cell r="G255">
            <v>4</v>
          </cell>
          <cell r="I255">
            <v>0.5</v>
          </cell>
          <cell r="J255">
            <v>0.8</v>
          </cell>
          <cell r="K255">
            <v>25.522041763341065</v>
          </cell>
          <cell r="L255">
            <v>31.902552204176331</v>
          </cell>
          <cell r="M255">
            <v>12.761020881670532</v>
          </cell>
          <cell r="N255">
            <v>15.951276102088165</v>
          </cell>
        </row>
        <row r="256">
          <cell r="A256" t="str">
            <v>PRESSURIZAÇÃO ESCADA 3SS</v>
          </cell>
          <cell r="B256">
            <v>8.6705202312138727</v>
          </cell>
          <cell r="C256">
            <v>10</v>
          </cell>
          <cell r="D256" t="str">
            <v>C</v>
          </cell>
          <cell r="E256">
            <v>8.6705202312138727</v>
          </cell>
          <cell r="F256">
            <v>0.85</v>
          </cell>
          <cell r="G256">
            <v>2</v>
          </cell>
          <cell r="I256">
            <v>0.5</v>
          </cell>
          <cell r="J256">
            <v>0.85</v>
          </cell>
          <cell r="K256">
            <v>17.341040462427745</v>
          </cell>
          <cell r="L256">
            <v>20.401224073444407</v>
          </cell>
          <cell r="M256">
            <v>8.6705202312138727</v>
          </cell>
          <cell r="N256">
            <v>10.200612036722204</v>
          </cell>
        </row>
        <row r="257">
          <cell r="A257" t="str">
            <v>PRESSURIZAÇÃO ESCADA 1SS</v>
          </cell>
          <cell r="B257">
            <v>16.930022573363431</v>
          </cell>
          <cell r="C257">
            <v>20</v>
          </cell>
          <cell r="D257" t="str">
            <v>C</v>
          </cell>
          <cell r="E257">
            <v>16.930022573363431</v>
          </cell>
          <cell r="F257">
            <v>0.84</v>
          </cell>
          <cell r="G257">
            <v>5</v>
          </cell>
          <cell r="I257">
            <v>0.8</v>
          </cell>
          <cell r="J257">
            <v>0.84</v>
          </cell>
          <cell r="K257">
            <v>84.650112866817153</v>
          </cell>
          <cell r="L257">
            <v>100.77394388906805</v>
          </cell>
          <cell r="M257">
            <v>67.720090293453723</v>
          </cell>
          <cell r="N257">
            <v>80.619155111254443</v>
          </cell>
        </row>
        <row r="258">
          <cell r="A258" t="str">
            <v>EXAUSTÃO DE FUMAÇA</v>
          </cell>
          <cell r="B258">
            <v>16.930022573363431</v>
          </cell>
          <cell r="C258">
            <v>20</v>
          </cell>
          <cell r="D258" t="str">
            <v>C</v>
          </cell>
          <cell r="E258">
            <v>16.930022573363431</v>
          </cell>
          <cell r="F258">
            <v>0.84</v>
          </cell>
          <cell r="G258">
            <v>2</v>
          </cell>
          <cell r="I258">
            <v>1</v>
          </cell>
          <cell r="J258">
            <v>0.84</v>
          </cell>
          <cell r="K258">
            <v>33.860045146726861</v>
          </cell>
          <cell r="L258">
            <v>40.309577555627214</v>
          </cell>
          <cell r="M258">
            <v>33.860045146726861</v>
          </cell>
          <cell r="N258">
            <v>40.309577555627214</v>
          </cell>
        </row>
        <row r="259">
          <cell r="A259" t="str">
            <v>ELEVADOR DE SEGUANÇA</v>
          </cell>
          <cell r="B259">
            <v>35</v>
          </cell>
          <cell r="E259" t="e">
            <v>#N/A</v>
          </cell>
          <cell r="F259" t="e">
            <v>#N/A</v>
          </cell>
          <cell r="G259">
            <v>1</v>
          </cell>
          <cell r="I259">
            <v>1</v>
          </cell>
          <cell r="J259">
            <v>0.8</v>
          </cell>
          <cell r="K259">
            <v>35</v>
          </cell>
          <cell r="L259">
            <v>43.75</v>
          </cell>
          <cell r="M259">
            <v>35</v>
          </cell>
          <cell r="N259">
            <v>43.75</v>
          </cell>
        </row>
        <row r="260">
          <cell r="A260" t="str">
            <v>ILUMINAÇÃO E COMANDO ELEVADORE DE SEGURANÇA</v>
          </cell>
          <cell r="B260">
            <v>3</v>
          </cell>
          <cell r="E260" t="e">
            <v>#N/A</v>
          </cell>
          <cell r="F260" t="e">
            <v>#N/A</v>
          </cell>
          <cell r="G260">
            <v>1</v>
          </cell>
          <cell r="I260">
            <v>1</v>
          </cell>
          <cell r="J260">
            <v>0.8</v>
          </cell>
          <cell r="K260">
            <v>3</v>
          </cell>
          <cell r="L260">
            <v>3.75</v>
          </cell>
          <cell r="M260">
            <v>3</v>
          </cell>
          <cell r="N260">
            <v>3.75</v>
          </cell>
        </row>
        <row r="261">
          <cell r="A261" t="str">
            <v>PRESSURIZAÇÃO ESCADA 5SS</v>
          </cell>
          <cell r="B261">
            <v>6.3805104408352662</v>
          </cell>
          <cell r="C261">
            <v>7.5</v>
          </cell>
          <cell r="D261" t="str">
            <v>C</v>
          </cell>
          <cell r="E261">
            <v>6.3805104408352662</v>
          </cell>
          <cell r="F261">
            <v>0.8</v>
          </cell>
          <cell r="G261">
            <v>4</v>
          </cell>
          <cell r="I261">
            <v>0.5</v>
          </cell>
          <cell r="J261">
            <v>0.8</v>
          </cell>
          <cell r="K261">
            <v>25.522041763341065</v>
          </cell>
          <cell r="L261">
            <v>31.902552204176331</v>
          </cell>
          <cell r="M261">
            <v>12.761020881670532</v>
          </cell>
          <cell r="N261">
            <v>15.951276102088165</v>
          </cell>
        </row>
        <row r="262">
          <cell r="A262" t="str">
            <v>PRESSURIZAÇÃO ESCADA 3SS</v>
          </cell>
          <cell r="B262">
            <v>8.6705202312138727</v>
          </cell>
          <cell r="C262">
            <v>10</v>
          </cell>
          <cell r="D262" t="str">
            <v>C</v>
          </cell>
          <cell r="E262">
            <v>8.6705202312138727</v>
          </cell>
          <cell r="F262">
            <v>0.85</v>
          </cell>
          <cell r="G262">
            <v>2</v>
          </cell>
          <cell r="I262">
            <v>0.5</v>
          </cell>
          <cell r="J262">
            <v>0.85</v>
          </cell>
          <cell r="K262">
            <v>17.341040462427745</v>
          </cell>
          <cell r="L262">
            <v>20.401224073444407</v>
          </cell>
          <cell r="M262">
            <v>8.6705202312138727</v>
          </cell>
          <cell r="N262">
            <v>10.200612036722204</v>
          </cell>
        </row>
        <row r="263">
          <cell r="A263" t="str">
            <v>PRESSURIZAÇÃO ESCADA 1SS</v>
          </cell>
          <cell r="B263">
            <v>16.930022573363431</v>
          </cell>
          <cell r="C263">
            <v>20</v>
          </cell>
          <cell r="D263" t="str">
            <v>C</v>
          </cell>
          <cell r="E263">
            <v>16.930022573363431</v>
          </cell>
          <cell r="F263">
            <v>0.84</v>
          </cell>
          <cell r="G263">
            <v>5</v>
          </cell>
          <cell r="I263">
            <v>0.8</v>
          </cell>
          <cell r="J263">
            <v>0.84</v>
          </cell>
          <cell r="K263">
            <v>84.650112866817153</v>
          </cell>
          <cell r="L263">
            <v>100.77394388906805</v>
          </cell>
          <cell r="M263">
            <v>67.720090293453723</v>
          </cell>
          <cell r="N263">
            <v>80.619155111254443</v>
          </cell>
        </row>
        <row r="264">
          <cell r="A264" t="str">
            <v>EXAUSTÃO DE FUMAÇA</v>
          </cell>
          <cell r="B264">
            <v>16.930022573363431</v>
          </cell>
          <cell r="C264">
            <v>20</v>
          </cell>
          <cell r="D264" t="str">
            <v>C</v>
          </cell>
          <cell r="E264">
            <v>16.930022573363431</v>
          </cell>
          <cell r="F264">
            <v>0.84</v>
          </cell>
          <cell r="G264">
            <v>2</v>
          </cell>
          <cell r="I264">
            <v>1</v>
          </cell>
          <cell r="J264">
            <v>0.84</v>
          </cell>
          <cell r="K264">
            <v>33.860045146726861</v>
          </cell>
          <cell r="L264">
            <v>40.309577555627214</v>
          </cell>
          <cell r="M264">
            <v>33.860045146726861</v>
          </cell>
          <cell r="N264">
            <v>40.309577555627214</v>
          </cell>
        </row>
        <row r="265">
          <cell r="A265" t="str">
            <v>BOMBA DE RECALQUE DE ÓLEO DIESEL</v>
          </cell>
          <cell r="B265">
            <v>2.75</v>
          </cell>
          <cell r="C265">
            <v>3</v>
          </cell>
          <cell r="D265" t="str">
            <v>H</v>
          </cell>
          <cell r="E265">
            <v>2.75</v>
          </cell>
          <cell r="F265">
            <v>0.77</v>
          </cell>
          <cell r="G265">
            <v>2</v>
          </cell>
          <cell r="I265">
            <v>0.5</v>
          </cell>
          <cell r="J265">
            <v>0.77</v>
          </cell>
          <cell r="K265">
            <v>5.5</v>
          </cell>
          <cell r="L265">
            <v>7.1428571428571441</v>
          </cell>
          <cell r="M265">
            <v>2.75</v>
          </cell>
          <cell r="N265">
            <v>3.5714285714285721</v>
          </cell>
        </row>
        <row r="266">
          <cell r="A266" t="str">
            <v>ILUMINAÇÃO E TOMADAS GERADOR</v>
          </cell>
          <cell r="B266">
            <v>11.67</v>
          </cell>
          <cell r="G266">
            <v>1</v>
          </cell>
          <cell r="I266">
            <v>0.9</v>
          </cell>
          <cell r="J266">
            <v>0.94</v>
          </cell>
          <cell r="K266">
            <v>11.67</v>
          </cell>
          <cell r="L266">
            <v>12.414893617021276</v>
          </cell>
          <cell r="M266">
            <v>10.503</v>
          </cell>
          <cell r="N266">
            <v>11.173404255319149</v>
          </cell>
        </row>
        <row r="267">
          <cell r="A267" t="str">
            <v>BOMBA DE INCÊNDIO PRINCIPAL</v>
          </cell>
          <cell r="B267">
            <v>119.56521739130434</v>
          </cell>
          <cell r="C267">
            <v>150</v>
          </cell>
          <cell r="D267" t="str">
            <v>H</v>
          </cell>
          <cell r="E267">
            <v>119.56521739130434</v>
          </cell>
          <cell r="F267">
            <v>0.86</v>
          </cell>
          <cell r="G267">
            <v>1</v>
          </cell>
          <cell r="I267">
            <v>1</v>
          </cell>
          <cell r="J267">
            <v>0.86</v>
          </cell>
          <cell r="K267">
            <v>119.56521739130434</v>
          </cell>
          <cell r="L267">
            <v>139.02932254802832</v>
          </cell>
          <cell r="M267">
            <v>119.56521739130434</v>
          </cell>
          <cell r="N267">
            <v>139.02932254802832</v>
          </cell>
        </row>
        <row r="268">
          <cell r="A268" t="str">
            <v>RETIFICADOR SUBESTAÇÃO</v>
          </cell>
          <cell r="B268">
            <v>10</v>
          </cell>
          <cell r="G268">
            <v>1</v>
          </cell>
          <cell r="I268">
            <v>1</v>
          </cell>
          <cell r="J268">
            <v>0.8</v>
          </cell>
          <cell r="K268">
            <v>10</v>
          </cell>
          <cell r="L268">
            <v>12.5</v>
          </cell>
          <cell r="M268">
            <v>10</v>
          </cell>
          <cell r="N268">
            <v>12.5</v>
          </cell>
        </row>
        <row r="269">
          <cell r="A269" t="str">
            <v>ILUMINAÇÃO HELIPONTO</v>
          </cell>
          <cell r="B269">
            <v>10</v>
          </cell>
          <cell r="E269" t="e">
            <v>#N/A</v>
          </cell>
          <cell r="F269" t="e">
            <v>#N/A</v>
          </cell>
          <cell r="G269">
            <v>1</v>
          </cell>
          <cell r="I269">
            <v>1</v>
          </cell>
          <cell r="J269">
            <v>0.9</v>
          </cell>
          <cell r="K269">
            <v>10</v>
          </cell>
          <cell r="L269">
            <v>11.111111111111111</v>
          </cell>
          <cell r="M269">
            <v>10</v>
          </cell>
          <cell r="N269">
            <v>11.111111111111111</v>
          </cell>
        </row>
        <row r="270">
          <cell r="A270" t="str">
            <v>ELEVADORE HELIPONTO</v>
          </cell>
          <cell r="B270">
            <v>12</v>
          </cell>
          <cell r="E270" t="e">
            <v>#N/A</v>
          </cell>
          <cell r="F270" t="e">
            <v>#N/A</v>
          </cell>
          <cell r="G270">
            <v>2</v>
          </cell>
          <cell r="I270">
            <v>1</v>
          </cell>
          <cell r="J270">
            <v>0.9</v>
          </cell>
          <cell r="K270">
            <v>24</v>
          </cell>
          <cell r="L270">
            <v>26.666666666666664</v>
          </cell>
          <cell r="M270">
            <v>24</v>
          </cell>
          <cell r="N270">
            <v>26.666666666666664</v>
          </cell>
        </row>
        <row r="271">
          <cell r="A271" t="str">
            <v>ILUMINAÇÃO E COMANDO ELEVADORE HELIPONTO</v>
          </cell>
          <cell r="B271">
            <v>1.3</v>
          </cell>
          <cell r="E271" t="e">
            <v>#N/A</v>
          </cell>
          <cell r="F271" t="e">
            <v>#N/A</v>
          </cell>
          <cell r="G271">
            <v>1</v>
          </cell>
          <cell r="I271">
            <v>1</v>
          </cell>
          <cell r="J271">
            <v>0.8</v>
          </cell>
          <cell r="K271">
            <v>1.3</v>
          </cell>
          <cell r="L271">
            <v>1.625</v>
          </cell>
          <cell r="M271">
            <v>1.3</v>
          </cell>
          <cell r="N271">
            <v>1.625</v>
          </cell>
        </row>
        <row r="272">
          <cell r="A272" t="str">
            <v>ELEVADORES ZONA ALTA</v>
          </cell>
          <cell r="B272">
            <v>70</v>
          </cell>
          <cell r="E272" t="e">
            <v>#N/A</v>
          </cell>
          <cell r="F272" t="e">
            <v>#N/A</v>
          </cell>
          <cell r="G272">
            <v>8</v>
          </cell>
          <cell r="I272">
            <v>0.13</v>
          </cell>
          <cell r="J272">
            <v>0.8</v>
          </cell>
          <cell r="K272">
            <v>560</v>
          </cell>
          <cell r="L272">
            <v>700</v>
          </cell>
          <cell r="M272">
            <v>72.8</v>
          </cell>
          <cell r="N272">
            <v>91</v>
          </cell>
        </row>
        <row r="273">
          <cell r="A273" t="str">
            <v>ILUMINAÇÃO E COMANDO ELEVADORES ZONA ALTA</v>
          </cell>
          <cell r="B273">
            <v>3</v>
          </cell>
          <cell r="E273" t="e">
            <v>#N/A</v>
          </cell>
          <cell r="F273" t="e">
            <v>#N/A</v>
          </cell>
          <cell r="G273">
            <v>1</v>
          </cell>
          <cell r="I273">
            <v>0.13</v>
          </cell>
          <cell r="J273">
            <v>0.8</v>
          </cell>
          <cell r="K273">
            <v>3</v>
          </cell>
          <cell r="L273">
            <v>3.75</v>
          </cell>
          <cell r="M273">
            <v>0.39</v>
          </cell>
          <cell r="N273">
            <v>0.48749999999999999</v>
          </cell>
        </row>
        <row r="274">
          <cell r="A274" t="str">
            <v>BARRAMENTO BLINDADO BB2.1/2.3 ESCRITÓRIOS</v>
          </cell>
          <cell r="B274">
            <v>96.05</v>
          </cell>
          <cell r="E274" t="e">
            <v>#N/A</v>
          </cell>
          <cell r="F274" t="e">
            <v>#N/A</v>
          </cell>
          <cell r="G274">
            <v>1</v>
          </cell>
          <cell r="I274">
            <v>1</v>
          </cell>
          <cell r="J274">
            <v>0.98</v>
          </cell>
          <cell r="K274">
            <v>96.05</v>
          </cell>
          <cell r="L274">
            <v>98.010204081632637</v>
          </cell>
          <cell r="M274">
            <v>96.05</v>
          </cell>
          <cell r="N274">
            <v>98.010204081632637</v>
          </cell>
        </row>
        <row r="275">
          <cell r="A275" t="str">
            <v>TOTAL</v>
          </cell>
          <cell r="I275">
            <v>0.50301320878545841</v>
          </cell>
          <cell r="J275">
            <v>0.850036125133944</v>
          </cell>
          <cell r="K275">
            <v>2008.2367921350492</v>
          </cell>
          <cell r="L275">
            <v>2417.2471905907491</v>
          </cell>
          <cell r="M275">
            <v>1010.1696328128667</v>
          </cell>
          <cell r="N275">
            <v>1188.3843556104039</v>
          </cell>
        </row>
        <row r="278">
          <cell r="A278" t="str">
            <v>RESUMO GERAL:</v>
          </cell>
          <cell r="B278" t="str">
            <v>kW</v>
          </cell>
          <cell r="C278" t="str">
            <v>kVA</v>
          </cell>
        </row>
        <row r="279">
          <cell r="A279" t="str">
            <v>DEMANDAS</v>
          </cell>
          <cell r="B279">
            <v>1010.1696328128667</v>
          </cell>
          <cell r="C279">
            <v>1188.3843556104039</v>
          </cell>
        </row>
        <row r="280">
          <cell r="A280" t="str">
            <v>RESERVA     (%)</v>
          </cell>
          <cell r="B280">
            <v>0</v>
          </cell>
        </row>
        <row r="281">
          <cell r="A281" t="str">
            <v>FATOR DE SIMULTANEIDADE</v>
          </cell>
          <cell r="B281">
            <v>0.8</v>
          </cell>
        </row>
        <row r="283">
          <cell r="A283" t="str">
            <v xml:space="preserve">DEMANDA FINAL </v>
          </cell>
          <cell r="B283">
            <v>808.13570625029342</v>
          </cell>
          <cell r="C283">
            <v>950.70748448832319</v>
          </cell>
        </row>
        <row r="285">
          <cell r="A285" t="str">
            <v>TENSÃO (V)</v>
          </cell>
          <cell r="B285">
            <v>380</v>
          </cell>
          <cell r="C285" t="str">
            <v>V</v>
          </cell>
        </row>
        <row r="286">
          <cell r="A286" t="str">
            <v>CORRENTE (A)</v>
          </cell>
          <cell r="B286">
            <v>1444.4505844471721</v>
          </cell>
          <cell r="C286" t="str">
            <v>A</v>
          </cell>
        </row>
        <row r="287">
          <cell r="A287" t="str">
            <v>DISJUNTOR GERAL</v>
          </cell>
          <cell r="B287">
            <v>1250</v>
          </cell>
          <cell r="C287" t="str">
            <v>A</v>
          </cell>
        </row>
        <row r="289">
          <cell r="A289" t="str">
            <v>ADOTADO GERADOR DE 1040KVA/830KW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ELET&amp;AC"/>
      <sheetName val="Cabos"/>
      <sheetName val="ATERR"/>
      <sheetName val="ILUM"/>
      <sheetName val="Memoria"/>
      <sheetName val="Paineis"/>
      <sheetName val="Lista Cabos Compras"/>
      <sheetName val="Lista Cabos Compras (Apoio)"/>
      <sheetName val="Lista Materiais"/>
      <sheetName val="DADOS"/>
      <sheetName val="Anexos"/>
      <sheetName val="Capa  LISTA CAB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  "/>
      <sheetName val="CAPA -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Memorial"/>
      <sheetName val="Anotações"/>
      <sheetName val="Resumo"/>
      <sheetName val="Orçamento"/>
      <sheetName val="Curva ABC"/>
      <sheetName val="Cronograma"/>
      <sheetName val="BDI"/>
      <sheetName val="BDI DIFERENCIADO"/>
      <sheetName val="Composições"/>
      <sheetName val="Cotação"/>
      <sheetName val="Suporte"/>
      <sheetName val="Imagens"/>
      <sheetName val="Banco_Servico"/>
      <sheetName val="Planilha5"/>
      <sheetName val="SETOP PREDIAL"/>
      <sheetName val="Planilha6"/>
      <sheetName val="SETOP INFRA"/>
      <sheetName val="Banco_Insumo"/>
      <sheetName val="Curva_Servico"/>
    </sheetNames>
    <sheetDataSet>
      <sheetData sheetId="0"/>
      <sheetData sheetId="1"/>
      <sheetData sheetId="2"/>
      <sheetData sheetId="3">
        <row r="3">
          <cell r="B3" t="str">
            <v>OBJETIVA PROJETOS E SERVIÇOS LTDA.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PROJETA CONSULTORIA E SERVIÇOS LTDA.</v>
          </cell>
        </row>
        <row r="2">
          <cell r="A2" t="str">
            <v>OBJETIVA PROJETOS E SERVIÇOS LTDA.</v>
          </cell>
        </row>
        <row r="3">
          <cell r="A3" t="str">
            <v>PLATOR PROJETOS E SERVIÇOS AMBIENTAIS LTDA.</v>
          </cell>
        </row>
        <row r="4">
          <cell r="A4" t="str">
            <v>CONSÓRCIO PAS</v>
          </cell>
        </row>
        <row r="5">
          <cell r="A5" t="str">
            <v>CONSÓRCIO PITÁGORAS</v>
          </cell>
        </row>
        <row r="6">
          <cell r="A6" t="str">
            <v>CONSÓRCIO OPUS PROJETOS</v>
          </cell>
        </row>
        <row r="7">
          <cell r="A7" t="str">
            <v>CONSÓRCIO MINAS PROJETOS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RÁRIOS"/>
      <sheetName val="Plan1"/>
      <sheetName val="BDI"/>
      <sheetName val="ORÇAMENTO"/>
      <sheetName val="CRONOGRAMA"/>
    </sheetNames>
    <sheetDataSet>
      <sheetData sheetId="0" refreshError="1"/>
      <sheetData sheetId="1" refreshError="1">
        <row r="3">
          <cell r="E3" t="str">
            <v>Selecionar</v>
          </cell>
        </row>
        <row r="4">
          <cell r="E4" t="str">
            <v>Item 01</v>
          </cell>
        </row>
        <row r="5">
          <cell r="E5" t="str">
            <v>Item 02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"/>
      <sheetName val="resumo"/>
      <sheetName val="ORCAMENTO"/>
      <sheetName val="ADMI_25.01"/>
      <sheetName val="ITEM 25 - ADIMINS. LOCAL"/>
      <sheetName val="20.01-04-EL_SP_SON_SEG"/>
      <sheetName val="20.05 - HS"/>
      <sheetName val="20.06-INC"/>
      <sheetName val="20.07- GLP"/>
      <sheetName val="ITEM 22.01 SINALIZACAO"/>
    </sheetNames>
    <sheetDataSet>
      <sheetData sheetId="0" refreshError="1"/>
      <sheetData sheetId="1" refreshError="1"/>
      <sheetData sheetId="2" refreshError="1"/>
      <sheetData sheetId="3" refreshError="1">
        <row r="48">
          <cell r="G48">
            <v>306106.84999999998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BDI"/>
      <sheetName val="MEM. CALC."/>
      <sheetName val="COMP 1 PORTA CORRER"/>
      <sheetName val="COMP 2 ADM"/>
    </sheetNames>
    <sheetDataSet>
      <sheetData sheetId="0">
        <row r="8">
          <cell r="F8" t="str">
            <v>QTDE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7"/>
  <sheetViews>
    <sheetView tabSelected="1" zoomScale="175" zoomScaleNormal="175" workbookViewId="0">
      <pane ySplit="9" topLeftCell="A10" activePane="bottomLeft" state="frozen"/>
      <selection pane="bottomLeft" activeCell="B8" sqref="B8"/>
    </sheetView>
  </sheetViews>
  <sheetFormatPr defaultRowHeight="15" x14ac:dyDescent="0.25"/>
  <cols>
    <col min="1" max="1" width="11.85546875" style="29" customWidth="1"/>
    <col min="2" max="2" width="60.42578125" style="30" customWidth="1"/>
    <col min="3" max="3" width="9.85546875" style="30" bestFit="1" customWidth="1"/>
    <col min="4" max="5" width="7.85546875" style="30" bestFit="1" customWidth="1"/>
    <col min="6" max="6" width="6.140625" style="30" bestFit="1" customWidth="1"/>
    <col min="7" max="7" width="8.5703125" style="30" bestFit="1" customWidth="1"/>
    <col min="8" max="8" width="8.5703125" style="32" bestFit="1" customWidth="1"/>
    <col min="9" max="9" width="12.140625" style="30" bestFit="1" customWidth="1"/>
    <col min="10" max="10" width="5.85546875" style="43" hidden="1" customWidth="1"/>
    <col min="11" max="11" width="7" style="35" hidden="1" customWidth="1"/>
    <col min="12" max="12" width="9.140625" style="30"/>
    <col min="13" max="13" width="11.28515625" style="30" bestFit="1" customWidth="1"/>
    <col min="14" max="16384" width="9.140625" style="30"/>
  </cols>
  <sheetData>
    <row r="1" spans="1:13" ht="18.75" x14ac:dyDescent="0.25">
      <c r="A1" s="156" t="s">
        <v>318</v>
      </c>
      <c r="B1" s="157"/>
      <c r="C1" s="157"/>
      <c r="D1" s="157"/>
      <c r="E1" s="157"/>
      <c r="F1" s="157"/>
      <c r="G1" s="157"/>
      <c r="H1" s="157"/>
      <c r="I1" s="158"/>
    </row>
    <row r="2" spans="1:13" x14ac:dyDescent="0.25">
      <c r="A2" s="159" t="s">
        <v>319</v>
      </c>
      <c r="B2" s="160"/>
      <c r="C2" s="160"/>
      <c r="D2" s="160"/>
      <c r="E2" s="160"/>
      <c r="F2" s="160"/>
      <c r="G2" s="160"/>
      <c r="H2" s="160"/>
      <c r="I2" s="161"/>
    </row>
    <row r="3" spans="1:13" x14ac:dyDescent="0.25">
      <c r="A3" s="162" t="s">
        <v>320</v>
      </c>
      <c r="B3" s="163"/>
      <c r="C3" s="163"/>
      <c r="D3" s="163"/>
      <c r="E3" s="163"/>
      <c r="F3" s="163"/>
      <c r="G3" s="163"/>
      <c r="H3" s="163"/>
      <c r="I3" s="164"/>
    </row>
    <row r="4" spans="1:13" x14ac:dyDescent="0.25">
      <c r="A4" s="165" t="s">
        <v>777</v>
      </c>
      <c r="B4" s="166"/>
      <c r="C4" s="166"/>
      <c r="D4" s="166"/>
      <c r="E4" s="166"/>
      <c r="F4" s="166"/>
      <c r="G4" s="166"/>
      <c r="H4" s="166"/>
      <c r="I4" s="167"/>
    </row>
    <row r="5" spans="1:13" ht="15" customHeight="1" x14ac:dyDescent="0.25">
      <c r="A5" s="174" t="s">
        <v>317</v>
      </c>
      <c r="B5" s="176" t="s">
        <v>740</v>
      </c>
      <c r="C5" s="176"/>
      <c r="D5" s="176"/>
      <c r="E5" s="177"/>
      <c r="F5" s="171" t="s">
        <v>88</v>
      </c>
      <c r="G5" s="171"/>
      <c r="H5" s="171"/>
      <c r="I5" s="50">
        <v>0.24229999999999999</v>
      </c>
    </row>
    <row r="6" spans="1:13" x14ac:dyDescent="0.25">
      <c r="A6" s="175"/>
      <c r="B6" s="178"/>
      <c r="C6" s="178"/>
      <c r="D6" s="178"/>
      <c r="E6" s="179"/>
      <c r="F6" s="171" t="s">
        <v>89</v>
      </c>
      <c r="G6" s="171"/>
      <c r="H6" s="171"/>
      <c r="I6" s="50">
        <v>0.16800000000000001</v>
      </c>
    </row>
    <row r="7" spans="1:13" x14ac:dyDescent="0.25">
      <c r="A7" s="151" t="s">
        <v>773</v>
      </c>
      <c r="B7" s="180"/>
      <c r="C7" s="180"/>
      <c r="D7" s="180"/>
      <c r="E7" s="181"/>
      <c r="F7" s="173" t="s">
        <v>774</v>
      </c>
      <c r="G7" s="173"/>
      <c r="H7" s="173"/>
      <c r="I7" s="232">
        <v>0</v>
      </c>
    </row>
    <row r="8" spans="1:13" s="29" customFormat="1" ht="47.25" customHeight="1" x14ac:dyDescent="0.25">
      <c r="A8" s="47" t="s">
        <v>91</v>
      </c>
      <c r="B8" s="47" t="s">
        <v>90</v>
      </c>
      <c r="C8" s="172" t="s">
        <v>719</v>
      </c>
      <c r="D8" s="172"/>
      <c r="E8" s="48" t="s">
        <v>92</v>
      </c>
      <c r="F8" s="48" t="s">
        <v>94</v>
      </c>
      <c r="G8" s="48" t="s">
        <v>93</v>
      </c>
      <c r="H8" s="49" t="s">
        <v>95</v>
      </c>
      <c r="I8" s="48" t="s">
        <v>96</v>
      </c>
      <c r="J8" s="36"/>
      <c r="K8" s="37"/>
    </row>
    <row r="9" spans="1:13" s="29" customFormat="1" ht="17.25" customHeight="1" x14ac:dyDescent="0.25">
      <c r="A9" s="168" t="s">
        <v>728</v>
      </c>
      <c r="B9" s="169"/>
      <c r="C9" s="169"/>
      <c r="D9" s="169"/>
      <c r="E9" s="169"/>
      <c r="F9" s="169"/>
      <c r="G9" s="169"/>
      <c r="H9" s="170"/>
      <c r="I9" s="78">
        <f>I10+I236</f>
        <v>7783724.1500000004</v>
      </c>
      <c r="J9" s="38"/>
      <c r="K9" s="37"/>
    </row>
    <row r="10" spans="1:13" s="1" customFormat="1" x14ac:dyDescent="0.25">
      <c r="A10" s="51" t="s">
        <v>321</v>
      </c>
      <c r="B10" s="52" t="s">
        <v>0</v>
      </c>
      <c r="C10" s="51"/>
      <c r="D10" s="51"/>
      <c r="E10" s="53"/>
      <c r="F10" s="52"/>
      <c r="G10" s="53"/>
      <c r="H10" s="54"/>
      <c r="I10" s="54">
        <f>I11+I29+I34+I139+I193+I205+I227+I229</f>
        <v>1893374.8399999996</v>
      </c>
      <c r="J10" s="44" t="s">
        <v>316</v>
      </c>
      <c r="K10" s="39"/>
    </row>
    <row r="11" spans="1:13" s="1" customFormat="1" x14ac:dyDescent="0.25">
      <c r="A11" s="2" t="s">
        <v>322</v>
      </c>
      <c r="B11" s="62" t="s">
        <v>1</v>
      </c>
      <c r="C11" s="2"/>
      <c r="D11" s="2"/>
      <c r="E11" s="3"/>
      <c r="F11" s="3"/>
      <c r="G11" s="3"/>
      <c r="H11" s="4"/>
      <c r="I11" s="4">
        <f>SUM(I12:I28)</f>
        <v>57738.720000000016</v>
      </c>
      <c r="J11" s="45"/>
      <c r="K11" s="39"/>
    </row>
    <row r="12" spans="1:13" ht="22.5" x14ac:dyDescent="0.25">
      <c r="A12" s="5" t="s">
        <v>323</v>
      </c>
      <c r="B12" s="63" t="s">
        <v>252</v>
      </c>
      <c r="C12" s="5" t="s">
        <v>39</v>
      </c>
      <c r="D12" s="5">
        <v>103689</v>
      </c>
      <c r="E12" s="25">
        <v>2.88</v>
      </c>
      <c r="F12" s="31" t="s">
        <v>119</v>
      </c>
      <c r="G12" s="25">
        <f t="shared" ref="G12:G28" si="0">ROUND(K12*(100%-I$7),2)</f>
        <v>308.5</v>
      </c>
      <c r="H12" s="6">
        <f>ROUND(G12*(1+I$5),2)</f>
        <v>383.25</v>
      </c>
      <c r="I12" s="6">
        <f>ROUND(E12*H12,2)</f>
        <v>1103.76</v>
      </c>
      <c r="J12" s="40" t="s">
        <v>120</v>
      </c>
      <c r="K12" s="41">
        <v>308.5</v>
      </c>
      <c r="M12" s="1"/>
    </row>
    <row r="13" spans="1:13" ht="22.5" x14ac:dyDescent="0.25">
      <c r="A13" s="5" t="s">
        <v>324</v>
      </c>
      <c r="B13" s="63" t="s">
        <v>253</v>
      </c>
      <c r="C13" s="5" t="s">
        <v>40</v>
      </c>
      <c r="D13" s="5" t="s">
        <v>41</v>
      </c>
      <c r="E13" s="25">
        <v>1</v>
      </c>
      <c r="F13" s="31" t="s">
        <v>121</v>
      </c>
      <c r="G13" s="25">
        <f t="shared" si="0"/>
        <v>2632.67</v>
      </c>
      <c r="H13" s="6">
        <f t="shared" ref="H13:H76" si="1">ROUND(G13*(1+I$5),2)</f>
        <v>3270.57</v>
      </c>
      <c r="I13" s="6">
        <f t="shared" ref="I13:I76" si="2">ROUND(E13*H13,2)</f>
        <v>3270.57</v>
      </c>
      <c r="J13" s="40" t="s">
        <v>120</v>
      </c>
      <c r="K13" s="41">
        <v>2632.67</v>
      </c>
      <c r="M13" s="1"/>
    </row>
    <row r="14" spans="1:13" x14ac:dyDescent="0.25">
      <c r="A14" s="5" t="s">
        <v>325</v>
      </c>
      <c r="B14" s="63" t="s">
        <v>122</v>
      </c>
      <c r="C14" s="5" t="s">
        <v>39</v>
      </c>
      <c r="D14" s="5">
        <v>98459</v>
      </c>
      <c r="E14" s="25">
        <v>124.2</v>
      </c>
      <c r="F14" s="31" t="s">
        <v>119</v>
      </c>
      <c r="G14" s="25">
        <f t="shared" si="0"/>
        <v>78.489999999999995</v>
      </c>
      <c r="H14" s="6">
        <f t="shared" si="1"/>
        <v>97.51</v>
      </c>
      <c r="I14" s="6">
        <f t="shared" si="2"/>
        <v>12110.74</v>
      </c>
      <c r="J14" s="40" t="s">
        <v>120</v>
      </c>
      <c r="K14" s="41">
        <v>78.489999999999995</v>
      </c>
      <c r="M14" s="1"/>
    </row>
    <row r="15" spans="1:13" x14ac:dyDescent="0.25">
      <c r="A15" s="5" t="s">
        <v>326</v>
      </c>
      <c r="B15" s="63" t="s">
        <v>254</v>
      </c>
      <c r="C15" s="5" t="s">
        <v>39</v>
      </c>
      <c r="D15" s="5">
        <v>98524</v>
      </c>
      <c r="E15" s="33">
        <v>1300.83</v>
      </c>
      <c r="F15" s="31" t="s">
        <v>119</v>
      </c>
      <c r="G15" s="25">
        <f t="shared" si="0"/>
        <v>4.3499999999999996</v>
      </c>
      <c r="H15" s="6">
        <f t="shared" si="1"/>
        <v>5.4</v>
      </c>
      <c r="I15" s="6">
        <f t="shared" si="2"/>
        <v>7024.48</v>
      </c>
      <c r="J15" s="40" t="s">
        <v>120</v>
      </c>
      <c r="K15" s="41">
        <v>4.3499999999999996</v>
      </c>
      <c r="M15" s="1"/>
    </row>
    <row r="16" spans="1:13" x14ac:dyDescent="0.25">
      <c r="A16" s="5" t="s">
        <v>327</v>
      </c>
      <c r="B16" s="63" t="s">
        <v>124</v>
      </c>
      <c r="C16" s="5" t="s">
        <v>40</v>
      </c>
      <c r="D16" s="5">
        <v>72897</v>
      </c>
      <c r="E16" s="25">
        <v>84.56</v>
      </c>
      <c r="F16" s="31" t="s">
        <v>125</v>
      </c>
      <c r="G16" s="25">
        <f t="shared" si="0"/>
        <v>30.29</v>
      </c>
      <c r="H16" s="6">
        <f t="shared" si="1"/>
        <v>37.630000000000003</v>
      </c>
      <c r="I16" s="6">
        <f t="shared" si="2"/>
        <v>3181.99</v>
      </c>
      <c r="J16" s="40" t="s">
        <v>120</v>
      </c>
      <c r="K16" s="41">
        <v>30.29</v>
      </c>
      <c r="M16" s="1"/>
    </row>
    <row r="17" spans="1:13" ht="22.5" x14ac:dyDescent="0.25">
      <c r="A17" s="5" t="s">
        <v>328</v>
      </c>
      <c r="B17" s="63" t="s">
        <v>209</v>
      </c>
      <c r="C17" s="5" t="s">
        <v>39</v>
      </c>
      <c r="D17" s="5">
        <v>97914</v>
      </c>
      <c r="E17" s="25">
        <v>820.23</v>
      </c>
      <c r="F17" s="31" t="s">
        <v>127</v>
      </c>
      <c r="G17" s="25">
        <f t="shared" si="0"/>
        <v>2.95</v>
      </c>
      <c r="H17" s="6">
        <f t="shared" si="1"/>
        <v>3.66</v>
      </c>
      <c r="I17" s="6">
        <f t="shared" si="2"/>
        <v>3002.04</v>
      </c>
      <c r="J17" s="40" t="s">
        <v>120</v>
      </c>
      <c r="K17" s="41">
        <v>2.95</v>
      </c>
      <c r="M17" s="1"/>
    </row>
    <row r="18" spans="1:13" ht="22.5" x14ac:dyDescent="0.25">
      <c r="A18" s="5" t="s">
        <v>329</v>
      </c>
      <c r="B18" s="63" t="s">
        <v>210</v>
      </c>
      <c r="C18" s="5" t="s">
        <v>39</v>
      </c>
      <c r="D18" s="5">
        <v>98529</v>
      </c>
      <c r="E18" s="25">
        <v>11</v>
      </c>
      <c r="F18" s="31" t="s">
        <v>131</v>
      </c>
      <c r="G18" s="25">
        <f t="shared" si="0"/>
        <v>71.739999999999995</v>
      </c>
      <c r="H18" s="6">
        <f t="shared" si="1"/>
        <v>89.12</v>
      </c>
      <c r="I18" s="6">
        <f t="shared" si="2"/>
        <v>980.32</v>
      </c>
      <c r="J18" s="40" t="s">
        <v>120</v>
      </c>
      <c r="K18" s="41">
        <v>71.739999999999995</v>
      </c>
      <c r="M18" s="1"/>
    </row>
    <row r="19" spans="1:13" ht="22.5" x14ac:dyDescent="0.25">
      <c r="A19" s="5" t="s">
        <v>330</v>
      </c>
      <c r="B19" s="63" t="s">
        <v>211</v>
      </c>
      <c r="C19" s="5" t="s">
        <v>39</v>
      </c>
      <c r="D19" s="5">
        <v>98526</v>
      </c>
      <c r="E19" s="25">
        <v>11</v>
      </c>
      <c r="F19" s="31" t="s">
        <v>131</v>
      </c>
      <c r="G19" s="25">
        <f t="shared" si="0"/>
        <v>132.08000000000001</v>
      </c>
      <c r="H19" s="6">
        <f t="shared" si="1"/>
        <v>164.08</v>
      </c>
      <c r="I19" s="6">
        <f t="shared" si="2"/>
        <v>1804.88</v>
      </c>
      <c r="J19" s="40" t="s">
        <v>120</v>
      </c>
      <c r="K19" s="41">
        <v>132.08000000000001</v>
      </c>
      <c r="M19" s="1"/>
    </row>
    <row r="20" spans="1:13" ht="22.5" x14ac:dyDescent="0.25">
      <c r="A20" s="5" t="s">
        <v>331</v>
      </c>
      <c r="B20" s="63" t="s">
        <v>212</v>
      </c>
      <c r="C20" s="5" t="s">
        <v>40</v>
      </c>
      <c r="D20" s="5">
        <v>73683</v>
      </c>
      <c r="E20" s="25">
        <v>8</v>
      </c>
      <c r="F20" s="31" t="s">
        <v>121</v>
      </c>
      <c r="G20" s="25">
        <f t="shared" si="0"/>
        <v>97.87</v>
      </c>
      <c r="H20" s="6">
        <f t="shared" si="1"/>
        <v>121.58</v>
      </c>
      <c r="I20" s="6">
        <f t="shared" si="2"/>
        <v>972.64</v>
      </c>
      <c r="J20" s="40" t="s">
        <v>120</v>
      </c>
      <c r="K20" s="41">
        <v>97.87</v>
      </c>
      <c r="M20" s="1"/>
    </row>
    <row r="21" spans="1:13" x14ac:dyDescent="0.25">
      <c r="A21" s="5" t="s">
        <v>332</v>
      </c>
      <c r="B21" s="63" t="s">
        <v>213</v>
      </c>
      <c r="C21" s="5" t="s">
        <v>40</v>
      </c>
      <c r="D21" s="5">
        <v>85424</v>
      </c>
      <c r="E21" s="25">
        <v>67.53</v>
      </c>
      <c r="F21" s="31" t="s">
        <v>119</v>
      </c>
      <c r="G21" s="25">
        <f t="shared" si="0"/>
        <v>28.17</v>
      </c>
      <c r="H21" s="6">
        <f t="shared" si="1"/>
        <v>35</v>
      </c>
      <c r="I21" s="6">
        <f t="shared" si="2"/>
        <v>2363.5500000000002</v>
      </c>
      <c r="J21" s="40" t="s">
        <v>120</v>
      </c>
      <c r="K21" s="41">
        <v>28.17</v>
      </c>
      <c r="M21" s="1"/>
    </row>
    <row r="22" spans="1:13" x14ac:dyDescent="0.25">
      <c r="A22" s="5" t="s">
        <v>333</v>
      </c>
      <c r="B22" s="63" t="s">
        <v>720</v>
      </c>
      <c r="C22" s="5" t="s">
        <v>42</v>
      </c>
      <c r="D22" s="5" t="s">
        <v>43</v>
      </c>
      <c r="E22" s="25">
        <v>84.56</v>
      </c>
      <c r="F22" s="31" t="s">
        <v>125</v>
      </c>
      <c r="G22" s="25">
        <f t="shared" si="0"/>
        <v>24.13</v>
      </c>
      <c r="H22" s="6">
        <f>ROUND(G22*(1+I$6),2)</f>
        <v>28.18</v>
      </c>
      <c r="I22" s="6">
        <f>ROUND(E22*H22,2)</f>
        <v>2382.9</v>
      </c>
      <c r="J22" s="40" t="s">
        <v>129</v>
      </c>
      <c r="K22" s="41">
        <v>24.13</v>
      </c>
      <c r="M22" s="1"/>
    </row>
    <row r="23" spans="1:13" ht="33.75" x14ac:dyDescent="0.25">
      <c r="A23" s="5" t="s">
        <v>334</v>
      </c>
      <c r="B23" s="63" t="s">
        <v>721</v>
      </c>
      <c r="C23" s="5" t="s">
        <v>44</v>
      </c>
      <c r="D23" s="5">
        <v>10779</v>
      </c>
      <c r="E23" s="25">
        <v>7</v>
      </c>
      <c r="F23" s="31" t="s">
        <v>130</v>
      </c>
      <c r="G23" s="25">
        <f t="shared" si="0"/>
        <v>1243.75</v>
      </c>
      <c r="H23" s="6">
        <f>ROUND(G23*(1+I$6),2)</f>
        <v>1452.7</v>
      </c>
      <c r="I23" s="6">
        <f t="shared" si="2"/>
        <v>10168.9</v>
      </c>
      <c r="J23" s="40" t="s">
        <v>129</v>
      </c>
      <c r="K23" s="41">
        <v>1243.75</v>
      </c>
      <c r="M23" s="1"/>
    </row>
    <row r="24" spans="1:13" ht="33.75" x14ac:dyDescent="0.25">
      <c r="A24" s="5" t="s">
        <v>335</v>
      </c>
      <c r="B24" s="63" t="s">
        <v>722</v>
      </c>
      <c r="C24" s="5" t="s">
        <v>44</v>
      </c>
      <c r="D24" s="5">
        <v>10775</v>
      </c>
      <c r="E24" s="25">
        <v>7</v>
      </c>
      <c r="F24" s="31" t="s">
        <v>130</v>
      </c>
      <c r="G24" s="25">
        <f t="shared" si="0"/>
        <v>995</v>
      </c>
      <c r="H24" s="6">
        <f>ROUND(G24*(1+I$6),2)</f>
        <v>1162.1600000000001</v>
      </c>
      <c r="I24" s="6">
        <f t="shared" si="2"/>
        <v>8135.12</v>
      </c>
      <c r="J24" s="40" t="s">
        <v>129</v>
      </c>
      <c r="K24" s="41">
        <v>995</v>
      </c>
      <c r="M24" s="1"/>
    </row>
    <row r="25" spans="1:13" x14ac:dyDescent="0.25">
      <c r="A25" s="5" t="s">
        <v>336</v>
      </c>
      <c r="B25" s="63" t="s">
        <v>255</v>
      </c>
      <c r="C25" s="5" t="s">
        <v>40</v>
      </c>
      <c r="D25" s="5" t="s">
        <v>45</v>
      </c>
      <c r="E25" s="25">
        <v>1</v>
      </c>
      <c r="F25" s="31" t="s">
        <v>121</v>
      </c>
      <c r="G25" s="25">
        <f t="shared" si="0"/>
        <v>341.86</v>
      </c>
      <c r="H25" s="6">
        <f t="shared" si="1"/>
        <v>424.69</v>
      </c>
      <c r="I25" s="6">
        <f t="shared" si="2"/>
        <v>424.69</v>
      </c>
      <c r="J25" s="40" t="s">
        <v>120</v>
      </c>
      <c r="K25" s="41">
        <v>341.86</v>
      </c>
      <c r="M25" s="1"/>
    </row>
    <row r="26" spans="1:13" ht="22.5" x14ac:dyDescent="0.25">
      <c r="A26" s="5" t="s">
        <v>337</v>
      </c>
      <c r="B26" s="63" t="s">
        <v>256</v>
      </c>
      <c r="C26" s="5" t="s">
        <v>40</v>
      </c>
      <c r="D26" s="5" t="s">
        <v>46</v>
      </c>
      <c r="E26" s="25">
        <v>1</v>
      </c>
      <c r="F26" s="31" t="s">
        <v>121</v>
      </c>
      <c r="G26" s="25">
        <f t="shared" si="0"/>
        <v>246.3</v>
      </c>
      <c r="H26" s="6">
        <f t="shared" si="1"/>
        <v>305.98</v>
      </c>
      <c r="I26" s="6">
        <f t="shared" si="2"/>
        <v>305.98</v>
      </c>
      <c r="J26" s="40" t="s">
        <v>120</v>
      </c>
      <c r="K26" s="41">
        <v>246.3</v>
      </c>
      <c r="M26" s="1"/>
    </row>
    <row r="27" spans="1:13" ht="22.5" x14ac:dyDescent="0.25">
      <c r="A27" s="5" t="s">
        <v>338</v>
      </c>
      <c r="B27" s="63" t="s">
        <v>257</v>
      </c>
      <c r="C27" s="5" t="s">
        <v>40</v>
      </c>
      <c r="D27" s="5" t="s">
        <v>47</v>
      </c>
      <c r="E27" s="25">
        <v>1</v>
      </c>
      <c r="F27" s="31" t="s">
        <v>121</v>
      </c>
      <c r="G27" s="25">
        <f t="shared" si="0"/>
        <v>282.70999999999998</v>
      </c>
      <c r="H27" s="6">
        <f t="shared" si="1"/>
        <v>351.21</v>
      </c>
      <c r="I27" s="6">
        <f t="shared" si="2"/>
        <v>351.21</v>
      </c>
      <c r="J27" s="40" t="s">
        <v>120</v>
      </c>
      <c r="K27" s="41">
        <v>282.70999999999998</v>
      </c>
      <c r="M27" s="1"/>
    </row>
    <row r="28" spans="1:13" ht="22.5" x14ac:dyDescent="0.25">
      <c r="A28" s="5" t="s">
        <v>339</v>
      </c>
      <c r="B28" s="63" t="s">
        <v>258</v>
      </c>
      <c r="C28" s="5" t="s">
        <v>39</v>
      </c>
      <c r="D28" s="5">
        <v>105115</v>
      </c>
      <c r="E28" s="25">
        <v>1</v>
      </c>
      <c r="F28" s="31" t="s">
        <v>131</v>
      </c>
      <c r="G28" s="25">
        <f t="shared" si="0"/>
        <v>124.73</v>
      </c>
      <c r="H28" s="6">
        <f t="shared" si="1"/>
        <v>154.94999999999999</v>
      </c>
      <c r="I28" s="6">
        <f t="shared" si="2"/>
        <v>154.94999999999999</v>
      </c>
      <c r="J28" s="40" t="s">
        <v>120</v>
      </c>
      <c r="K28" s="41">
        <v>124.73</v>
      </c>
      <c r="M28" s="1"/>
    </row>
    <row r="29" spans="1:13" x14ac:dyDescent="0.25">
      <c r="A29" s="2" t="s">
        <v>340</v>
      </c>
      <c r="B29" s="62" t="s">
        <v>2</v>
      </c>
      <c r="C29" s="2"/>
      <c r="D29" s="2"/>
      <c r="E29" s="3"/>
      <c r="F29" s="3"/>
      <c r="G29" s="34"/>
      <c r="H29" s="4"/>
      <c r="I29" s="4">
        <f>SUM(I30:I33)</f>
        <v>39574.82</v>
      </c>
      <c r="J29" s="45"/>
      <c r="K29" s="41"/>
      <c r="M29" s="1"/>
    </row>
    <row r="30" spans="1:13" x14ac:dyDescent="0.25">
      <c r="A30" s="5" t="s">
        <v>341</v>
      </c>
      <c r="B30" s="63" t="s">
        <v>132</v>
      </c>
      <c r="C30" s="5" t="s">
        <v>40</v>
      </c>
      <c r="D30" s="5" t="s">
        <v>48</v>
      </c>
      <c r="E30" s="25">
        <v>33</v>
      </c>
      <c r="F30" s="31" t="s">
        <v>121</v>
      </c>
      <c r="G30" s="25">
        <f>ROUND(K30*(100%-I$7),2)</f>
        <v>177.27</v>
      </c>
      <c r="H30" s="6">
        <f t="shared" si="1"/>
        <v>220.22</v>
      </c>
      <c r="I30" s="6">
        <f t="shared" si="2"/>
        <v>7267.26</v>
      </c>
      <c r="J30" s="40" t="s">
        <v>120</v>
      </c>
      <c r="K30" s="41">
        <v>177.27</v>
      </c>
      <c r="M30" s="1"/>
    </row>
    <row r="31" spans="1:13" x14ac:dyDescent="0.25">
      <c r="A31" s="5" t="s">
        <v>342</v>
      </c>
      <c r="B31" s="63" t="s">
        <v>133</v>
      </c>
      <c r="C31" s="5" t="s">
        <v>40</v>
      </c>
      <c r="D31" s="5" t="s">
        <v>49</v>
      </c>
      <c r="E31" s="25">
        <v>11</v>
      </c>
      <c r="F31" s="31" t="s">
        <v>121</v>
      </c>
      <c r="G31" s="25">
        <f>ROUND(K31*(100%-I$7),2)</f>
        <v>68.28</v>
      </c>
      <c r="H31" s="6">
        <f t="shared" si="1"/>
        <v>84.82</v>
      </c>
      <c r="I31" s="6">
        <f t="shared" si="2"/>
        <v>933.02</v>
      </c>
      <c r="J31" s="40" t="s">
        <v>120</v>
      </c>
      <c r="K31" s="41">
        <v>68.28</v>
      </c>
      <c r="M31" s="1"/>
    </row>
    <row r="32" spans="1:13" ht="22.5" x14ac:dyDescent="0.25">
      <c r="A32" s="5" t="s">
        <v>343</v>
      </c>
      <c r="B32" s="63" t="s">
        <v>134</v>
      </c>
      <c r="C32" s="5" t="s">
        <v>40</v>
      </c>
      <c r="D32" s="5" t="s">
        <v>50</v>
      </c>
      <c r="E32" s="25">
        <v>18</v>
      </c>
      <c r="F32" s="31" t="s">
        <v>135</v>
      </c>
      <c r="G32" s="25">
        <f>ROUND(K32*(100%-I$7),2)</f>
        <v>69.73</v>
      </c>
      <c r="H32" s="6">
        <f t="shared" si="1"/>
        <v>86.63</v>
      </c>
      <c r="I32" s="6">
        <f t="shared" si="2"/>
        <v>1559.34</v>
      </c>
      <c r="J32" s="40" t="s">
        <v>120</v>
      </c>
      <c r="K32" s="41">
        <v>69.73</v>
      </c>
      <c r="M32" s="1"/>
    </row>
    <row r="33" spans="1:13" x14ac:dyDescent="0.25">
      <c r="A33" s="5" t="s">
        <v>344</v>
      </c>
      <c r="B33" s="63" t="s">
        <v>136</v>
      </c>
      <c r="C33" s="5" t="s">
        <v>42</v>
      </c>
      <c r="D33" s="5" t="s">
        <v>51</v>
      </c>
      <c r="E33" s="25">
        <v>3</v>
      </c>
      <c r="F33" s="31" t="s">
        <v>135</v>
      </c>
      <c r="G33" s="25">
        <f>ROUND(K33*(100%-I$7),2)</f>
        <v>8000</v>
      </c>
      <c r="H33" s="6">
        <f t="shared" si="1"/>
        <v>9938.4</v>
      </c>
      <c r="I33" s="6">
        <f t="shared" si="2"/>
        <v>29815.200000000001</v>
      </c>
      <c r="J33" s="40" t="s">
        <v>120</v>
      </c>
      <c r="K33" s="41">
        <v>8000</v>
      </c>
      <c r="M33" s="1"/>
    </row>
    <row r="34" spans="1:13" x14ac:dyDescent="0.25">
      <c r="A34" s="2" t="s">
        <v>345</v>
      </c>
      <c r="B34" s="62" t="s">
        <v>3</v>
      </c>
      <c r="C34" s="2"/>
      <c r="D34" s="2"/>
      <c r="E34" s="3"/>
      <c r="F34" s="3"/>
      <c r="G34" s="34"/>
      <c r="H34" s="4"/>
      <c r="I34" s="69">
        <f>(I35+I41+I49+I54+I61+I67+I70+I75+I79+I84+I90+I93+I98+I102+I107+I113+I116+I122+I125+I128+I133+I136)</f>
        <v>1064191.7599999998</v>
      </c>
      <c r="J34" s="45"/>
      <c r="K34" s="41"/>
      <c r="M34" s="1"/>
    </row>
    <row r="35" spans="1:13" x14ac:dyDescent="0.25">
      <c r="A35" s="2" t="s">
        <v>346</v>
      </c>
      <c r="B35" s="62" t="s">
        <v>4</v>
      </c>
      <c r="C35" s="2"/>
      <c r="D35" s="2"/>
      <c r="E35" s="3"/>
      <c r="F35" s="3"/>
      <c r="G35" s="34"/>
      <c r="H35" s="4"/>
      <c r="I35" s="4">
        <f>SUM(I36:I40)</f>
        <v>21748.620000000003</v>
      </c>
      <c r="J35" s="45"/>
      <c r="K35" s="41"/>
      <c r="M35" s="1"/>
    </row>
    <row r="36" spans="1:13" ht="22.5" x14ac:dyDescent="0.25">
      <c r="A36" s="5" t="s">
        <v>347</v>
      </c>
      <c r="B36" s="63" t="s">
        <v>179</v>
      </c>
      <c r="C36" s="5" t="s">
        <v>39</v>
      </c>
      <c r="D36" s="5">
        <v>93358</v>
      </c>
      <c r="E36" s="25">
        <v>108.78</v>
      </c>
      <c r="F36" s="31" t="s">
        <v>125</v>
      </c>
      <c r="G36" s="25">
        <f>ROUND(K36*(100%-I$7),2)</f>
        <v>80.739999999999995</v>
      </c>
      <c r="H36" s="6">
        <f t="shared" si="1"/>
        <v>100.3</v>
      </c>
      <c r="I36" s="6">
        <f t="shared" si="2"/>
        <v>10910.63</v>
      </c>
      <c r="J36" s="40" t="s">
        <v>120</v>
      </c>
      <c r="K36" s="41">
        <v>80.739999999999995</v>
      </c>
      <c r="M36" s="1"/>
    </row>
    <row r="37" spans="1:13" ht="22.5" x14ac:dyDescent="0.25">
      <c r="A37" s="5" t="s">
        <v>348</v>
      </c>
      <c r="B37" s="63" t="s">
        <v>259</v>
      </c>
      <c r="C37" s="5" t="s">
        <v>39</v>
      </c>
      <c r="D37" s="5">
        <v>96385</v>
      </c>
      <c r="E37" s="25">
        <v>41.9</v>
      </c>
      <c r="F37" s="31" t="s">
        <v>125</v>
      </c>
      <c r="G37" s="25">
        <f>ROUND(K37*(100%-I$7),2)</f>
        <v>11.47</v>
      </c>
      <c r="H37" s="6">
        <f t="shared" si="1"/>
        <v>14.25</v>
      </c>
      <c r="I37" s="6">
        <f t="shared" si="2"/>
        <v>597.08000000000004</v>
      </c>
      <c r="J37" s="40" t="s">
        <v>120</v>
      </c>
      <c r="K37" s="41">
        <v>11.47</v>
      </c>
      <c r="M37" s="1"/>
    </row>
    <row r="38" spans="1:13" ht="33.75" x14ac:dyDescent="0.25">
      <c r="A38" s="5" t="s">
        <v>349</v>
      </c>
      <c r="B38" s="63" t="s">
        <v>215</v>
      </c>
      <c r="C38" s="5" t="s">
        <v>39</v>
      </c>
      <c r="D38" s="5">
        <v>100981</v>
      </c>
      <c r="E38" s="25">
        <v>135.97999999999999</v>
      </c>
      <c r="F38" s="31" t="s">
        <v>125</v>
      </c>
      <c r="G38" s="25">
        <f>ROUND(K38*(100%-I$7),2)</f>
        <v>9.36</v>
      </c>
      <c r="H38" s="6">
        <f t="shared" si="1"/>
        <v>11.63</v>
      </c>
      <c r="I38" s="6">
        <f t="shared" si="2"/>
        <v>1581.45</v>
      </c>
      <c r="J38" s="40" t="s">
        <v>120</v>
      </c>
      <c r="K38" s="41">
        <v>9.36</v>
      </c>
      <c r="M38" s="1"/>
    </row>
    <row r="39" spans="1:13" ht="22.5" x14ac:dyDescent="0.25">
      <c r="A39" s="5" t="s">
        <v>350</v>
      </c>
      <c r="B39" s="63" t="s">
        <v>209</v>
      </c>
      <c r="C39" s="5" t="s">
        <v>39</v>
      </c>
      <c r="D39" s="5">
        <v>97914</v>
      </c>
      <c r="E39" s="33">
        <v>1319</v>
      </c>
      <c r="F39" s="31" t="s">
        <v>127</v>
      </c>
      <c r="G39" s="25">
        <f>ROUND(K39*(100%-I$7),2)</f>
        <v>2.95</v>
      </c>
      <c r="H39" s="6">
        <f t="shared" si="1"/>
        <v>3.66</v>
      </c>
      <c r="I39" s="6">
        <f t="shared" si="2"/>
        <v>4827.54</v>
      </c>
      <c r="J39" s="40" t="s">
        <v>120</v>
      </c>
      <c r="K39" s="41">
        <v>2.95</v>
      </c>
      <c r="M39" s="1"/>
    </row>
    <row r="40" spans="1:13" x14ac:dyDescent="0.25">
      <c r="A40" s="5" t="s">
        <v>351</v>
      </c>
      <c r="B40" s="63" t="s">
        <v>723</v>
      </c>
      <c r="C40" s="5" t="s">
        <v>42</v>
      </c>
      <c r="D40" s="5" t="s">
        <v>43</v>
      </c>
      <c r="E40" s="25">
        <v>135.97999999999999</v>
      </c>
      <c r="F40" s="31" t="s">
        <v>125</v>
      </c>
      <c r="G40" s="25">
        <f>ROUND(K40*(100%-I$7),2)</f>
        <v>24.13</v>
      </c>
      <c r="H40" s="6">
        <f>ROUND(G40*(1+I$6),2)</f>
        <v>28.18</v>
      </c>
      <c r="I40" s="6">
        <f t="shared" si="2"/>
        <v>3831.92</v>
      </c>
      <c r="J40" s="40" t="s">
        <v>129</v>
      </c>
      <c r="K40" s="41">
        <v>24.13</v>
      </c>
      <c r="M40" s="1"/>
    </row>
    <row r="41" spans="1:13" x14ac:dyDescent="0.25">
      <c r="A41" s="2" t="s">
        <v>352</v>
      </c>
      <c r="B41" s="62" t="s">
        <v>5</v>
      </c>
      <c r="C41" s="2"/>
      <c r="D41" s="2"/>
      <c r="E41" s="3"/>
      <c r="F41" s="3"/>
      <c r="G41" s="34"/>
      <c r="H41" s="4"/>
      <c r="I41" s="4">
        <f>SUM(I42:I48)</f>
        <v>90238.81</v>
      </c>
      <c r="J41" s="46"/>
      <c r="K41" s="41"/>
      <c r="M41" s="1"/>
    </row>
    <row r="42" spans="1:13" ht="22.5" x14ac:dyDescent="0.25">
      <c r="A42" s="5" t="s">
        <v>353</v>
      </c>
      <c r="B42" s="63" t="s">
        <v>260</v>
      </c>
      <c r="C42" s="5" t="s">
        <v>40</v>
      </c>
      <c r="D42" s="5" t="s">
        <v>52</v>
      </c>
      <c r="E42" s="25">
        <v>17.170000000000002</v>
      </c>
      <c r="F42" s="31" t="s">
        <v>125</v>
      </c>
      <c r="G42" s="25">
        <f t="shared" ref="G42:G48" si="3">ROUND(K42*(100%-I$7),2)</f>
        <v>685.41</v>
      </c>
      <c r="H42" s="6">
        <f t="shared" si="1"/>
        <v>851.48</v>
      </c>
      <c r="I42" s="6">
        <f t="shared" si="2"/>
        <v>14619.91</v>
      </c>
      <c r="J42" s="40" t="s">
        <v>120</v>
      </c>
      <c r="K42" s="41">
        <v>685.41</v>
      </c>
      <c r="M42" s="1"/>
    </row>
    <row r="43" spans="1:13" ht="33.75" x14ac:dyDescent="0.25">
      <c r="A43" s="5" t="s">
        <v>354</v>
      </c>
      <c r="B43" s="63" t="s">
        <v>139</v>
      </c>
      <c r="C43" s="5" t="s">
        <v>39</v>
      </c>
      <c r="D43" s="5">
        <v>92419</v>
      </c>
      <c r="E43" s="25">
        <v>114.4</v>
      </c>
      <c r="F43" s="31" t="s">
        <v>119</v>
      </c>
      <c r="G43" s="25">
        <f t="shared" si="3"/>
        <v>83.12</v>
      </c>
      <c r="H43" s="6">
        <f t="shared" si="1"/>
        <v>103.26</v>
      </c>
      <c r="I43" s="6">
        <f t="shared" si="2"/>
        <v>11812.94</v>
      </c>
      <c r="J43" s="40" t="s">
        <v>120</v>
      </c>
      <c r="K43" s="41">
        <v>83.12</v>
      </c>
      <c r="M43" s="1"/>
    </row>
    <row r="44" spans="1:13" ht="22.5" x14ac:dyDescent="0.25">
      <c r="A44" s="5" t="s">
        <v>355</v>
      </c>
      <c r="B44" s="63" t="s">
        <v>217</v>
      </c>
      <c r="C44" s="5" t="s">
        <v>39</v>
      </c>
      <c r="D44" s="5">
        <v>100344</v>
      </c>
      <c r="E44" s="25">
        <v>906.2</v>
      </c>
      <c r="F44" s="31" t="s">
        <v>141</v>
      </c>
      <c r="G44" s="25">
        <f t="shared" si="3"/>
        <v>10.86</v>
      </c>
      <c r="H44" s="6">
        <f t="shared" si="1"/>
        <v>13.49</v>
      </c>
      <c r="I44" s="6">
        <f t="shared" si="2"/>
        <v>12224.64</v>
      </c>
      <c r="J44" s="40" t="s">
        <v>120</v>
      </c>
      <c r="K44" s="41">
        <v>10.86</v>
      </c>
      <c r="M44" s="1"/>
    </row>
    <row r="45" spans="1:13" ht="22.5" x14ac:dyDescent="0.25">
      <c r="A45" s="5" t="s">
        <v>356</v>
      </c>
      <c r="B45" s="63" t="s">
        <v>140</v>
      </c>
      <c r="C45" s="5" t="s">
        <v>39</v>
      </c>
      <c r="D45" s="5">
        <v>100345</v>
      </c>
      <c r="E45" s="25">
        <v>178.2</v>
      </c>
      <c r="F45" s="31" t="s">
        <v>141</v>
      </c>
      <c r="G45" s="25">
        <f t="shared" si="3"/>
        <v>9.1300000000000008</v>
      </c>
      <c r="H45" s="6">
        <f t="shared" si="1"/>
        <v>11.34</v>
      </c>
      <c r="I45" s="6">
        <f t="shared" si="2"/>
        <v>2020.79</v>
      </c>
      <c r="J45" s="40" t="s">
        <v>120</v>
      </c>
      <c r="K45" s="41">
        <v>9.1300000000000008</v>
      </c>
      <c r="M45" s="1"/>
    </row>
    <row r="46" spans="1:13" ht="22.5" x14ac:dyDescent="0.25">
      <c r="A46" s="5" t="s">
        <v>357</v>
      </c>
      <c r="B46" s="63" t="s">
        <v>142</v>
      </c>
      <c r="C46" s="5" t="s">
        <v>39</v>
      </c>
      <c r="D46" s="5">
        <v>100346</v>
      </c>
      <c r="E46" s="33">
        <v>2767.57</v>
      </c>
      <c r="F46" s="31" t="s">
        <v>141</v>
      </c>
      <c r="G46" s="25">
        <f t="shared" si="3"/>
        <v>8.56</v>
      </c>
      <c r="H46" s="6">
        <f t="shared" si="1"/>
        <v>10.63</v>
      </c>
      <c r="I46" s="6">
        <f t="shared" si="2"/>
        <v>29419.27</v>
      </c>
      <c r="J46" s="40" t="s">
        <v>120</v>
      </c>
      <c r="K46" s="41">
        <v>8.56</v>
      </c>
      <c r="M46" s="1"/>
    </row>
    <row r="47" spans="1:13" ht="45" x14ac:dyDescent="0.25">
      <c r="A47" s="5" t="s">
        <v>358</v>
      </c>
      <c r="B47" s="63" t="s">
        <v>724</v>
      </c>
      <c r="C47" s="5" t="s">
        <v>44</v>
      </c>
      <c r="D47" s="5">
        <v>20193</v>
      </c>
      <c r="E47" s="25">
        <v>457.6</v>
      </c>
      <c r="F47" s="31" t="s">
        <v>143</v>
      </c>
      <c r="G47" s="25">
        <f t="shared" si="3"/>
        <v>15</v>
      </c>
      <c r="H47" s="6">
        <f>ROUND(G47*(1+I$6),2)</f>
        <v>17.52</v>
      </c>
      <c r="I47" s="6">
        <f t="shared" si="2"/>
        <v>8017.15</v>
      </c>
      <c r="J47" s="40" t="s">
        <v>129</v>
      </c>
      <c r="K47" s="41">
        <v>15</v>
      </c>
      <c r="M47" s="1"/>
    </row>
    <row r="48" spans="1:13" ht="33.75" x14ac:dyDescent="0.25">
      <c r="A48" s="5" t="s">
        <v>359</v>
      </c>
      <c r="B48" s="63" t="s">
        <v>218</v>
      </c>
      <c r="C48" s="5" t="s">
        <v>39</v>
      </c>
      <c r="D48" s="5">
        <v>97063</v>
      </c>
      <c r="E48" s="25">
        <v>114.4</v>
      </c>
      <c r="F48" s="31" t="s">
        <v>119</v>
      </c>
      <c r="G48" s="25">
        <f t="shared" si="3"/>
        <v>85.31</v>
      </c>
      <c r="H48" s="6">
        <f t="shared" si="1"/>
        <v>105.98</v>
      </c>
      <c r="I48" s="6">
        <f t="shared" si="2"/>
        <v>12124.11</v>
      </c>
      <c r="J48" s="40" t="s">
        <v>120</v>
      </c>
      <c r="K48" s="41">
        <v>85.31</v>
      </c>
      <c r="M48" s="1"/>
    </row>
    <row r="49" spans="1:13" x14ac:dyDescent="0.25">
      <c r="A49" s="2" t="s">
        <v>360</v>
      </c>
      <c r="B49" s="62" t="s">
        <v>6</v>
      </c>
      <c r="C49" s="2"/>
      <c r="D49" s="2"/>
      <c r="E49" s="3"/>
      <c r="F49" s="3"/>
      <c r="G49" s="34"/>
      <c r="H49" s="4"/>
      <c r="I49" s="4">
        <f>SUM(I50:I53)</f>
        <v>40877.689999999995</v>
      </c>
      <c r="J49" s="45"/>
      <c r="K49" s="41"/>
      <c r="M49" s="1"/>
    </row>
    <row r="50" spans="1:13" ht="22.5" x14ac:dyDescent="0.25">
      <c r="A50" s="5" t="s">
        <v>361</v>
      </c>
      <c r="B50" s="63" t="s">
        <v>261</v>
      </c>
      <c r="C50" s="5" t="s">
        <v>40</v>
      </c>
      <c r="D50" s="5" t="s">
        <v>52</v>
      </c>
      <c r="E50" s="25">
        <v>12.47</v>
      </c>
      <c r="F50" s="31" t="s">
        <v>125</v>
      </c>
      <c r="G50" s="25">
        <f>ROUND(K50*(100%-I$7),2)</f>
        <v>685.41</v>
      </c>
      <c r="H50" s="6">
        <f t="shared" si="1"/>
        <v>851.48</v>
      </c>
      <c r="I50" s="6">
        <f t="shared" si="2"/>
        <v>10617.96</v>
      </c>
      <c r="J50" s="40" t="s">
        <v>120</v>
      </c>
      <c r="K50" s="41">
        <v>685.41</v>
      </c>
      <c r="M50" s="1"/>
    </row>
    <row r="51" spans="1:13" ht="22.5" x14ac:dyDescent="0.25">
      <c r="A51" s="5" t="s">
        <v>362</v>
      </c>
      <c r="B51" s="63" t="s">
        <v>262</v>
      </c>
      <c r="C51" s="5" t="s">
        <v>39</v>
      </c>
      <c r="D51" s="5">
        <v>96541</v>
      </c>
      <c r="E51" s="25">
        <v>48.47</v>
      </c>
      <c r="F51" s="31" t="s">
        <v>119</v>
      </c>
      <c r="G51" s="25">
        <f>ROUND(K51*(100%-I$7),2)</f>
        <v>176.03</v>
      </c>
      <c r="H51" s="6">
        <f t="shared" si="1"/>
        <v>218.68</v>
      </c>
      <c r="I51" s="6">
        <f t="shared" si="2"/>
        <v>10599.42</v>
      </c>
      <c r="J51" s="40" t="s">
        <v>120</v>
      </c>
      <c r="K51" s="41">
        <v>176.03</v>
      </c>
      <c r="M51" s="1"/>
    </row>
    <row r="52" spans="1:13" x14ac:dyDescent="0.25">
      <c r="A52" s="5" t="s">
        <v>363</v>
      </c>
      <c r="B52" s="63" t="s">
        <v>222</v>
      </c>
      <c r="C52" s="5" t="s">
        <v>39</v>
      </c>
      <c r="D52" s="5">
        <v>96546</v>
      </c>
      <c r="E52" s="25">
        <v>546.4</v>
      </c>
      <c r="F52" s="31" t="s">
        <v>141</v>
      </c>
      <c r="G52" s="25">
        <f>ROUND(K52*(100%-I$7),2)</f>
        <v>13.19</v>
      </c>
      <c r="H52" s="6">
        <f t="shared" si="1"/>
        <v>16.39</v>
      </c>
      <c r="I52" s="6">
        <f t="shared" si="2"/>
        <v>8955.5</v>
      </c>
      <c r="J52" s="40" t="s">
        <v>120</v>
      </c>
      <c r="K52" s="41">
        <v>13.19</v>
      </c>
      <c r="M52" s="1"/>
    </row>
    <row r="53" spans="1:13" ht="22.5" x14ac:dyDescent="0.25">
      <c r="A53" s="5" t="s">
        <v>364</v>
      </c>
      <c r="B53" s="63" t="s">
        <v>220</v>
      </c>
      <c r="C53" s="5" t="s">
        <v>39</v>
      </c>
      <c r="D53" s="5">
        <v>104920</v>
      </c>
      <c r="E53" s="25">
        <v>855.7</v>
      </c>
      <c r="F53" s="31" t="s">
        <v>141</v>
      </c>
      <c r="G53" s="25">
        <f>ROUND(K53*(100%-I$7),2)</f>
        <v>10.07</v>
      </c>
      <c r="H53" s="6">
        <f t="shared" si="1"/>
        <v>12.51</v>
      </c>
      <c r="I53" s="6">
        <f t="shared" si="2"/>
        <v>10704.81</v>
      </c>
      <c r="J53" s="40" t="s">
        <v>120</v>
      </c>
      <c r="K53" s="41">
        <v>10.07</v>
      </c>
      <c r="M53" s="1"/>
    </row>
    <row r="54" spans="1:13" x14ac:dyDescent="0.25">
      <c r="A54" s="2" t="s">
        <v>365</v>
      </c>
      <c r="B54" s="62" t="s">
        <v>7</v>
      </c>
      <c r="C54" s="2"/>
      <c r="D54" s="2"/>
      <c r="E54" s="3"/>
      <c r="F54" s="3"/>
      <c r="G54" s="34"/>
      <c r="H54" s="4"/>
      <c r="I54" s="4">
        <f>SUM(I55:I60)</f>
        <v>36169.350000000006</v>
      </c>
      <c r="J54" s="46"/>
      <c r="K54" s="41"/>
      <c r="M54" s="1"/>
    </row>
    <row r="55" spans="1:13" ht="22.5" x14ac:dyDescent="0.25">
      <c r="A55" s="5" t="s">
        <v>366</v>
      </c>
      <c r="B55" s="63" t="s">
        <v>216</v>
      </c>
      <c r="C55" s="5" t="s">
        <v>40</v>
      </c>
      <c r="D55" s="5" t="s">
        <v>52</v>
      </c>
      <c r="E55" s="25">
        <v>7.17</v>
      </c>
      <c r="F55" s="31" t="s">
        <v>125</v>
      </c>
      <c r="G55" s="25">
        <f t="shared" ref="G55:G60" si="4">ROUND(K55*(100%-I$7),2)</f>
        <v>685.41</v>
      </c>
      <c r="H55" s="6">
        <f t="shared" si="1"/>
        <v>851.48</v>
      </c>
      <c r="I55" s="6">
        <f t="shared" si="2"/>
        <v>6105.11</v>
      </c>
      <c r="J55" s="40" t="s">
        <v>120</v>
      </c>
      <c r="K55" s="41">
        <v>685.41</v>
      </c>
      <c r="M55" s="1"/>
    </row>
    <row r="56" spans="1:13" x14ac:dyDescent="0.25">
      <c r="A56" s="5" t="s">
        <v>367</v>
      </c>
      <c r="B56" s="63" t="s">
        <v>223</v>
      </c>
      <c r="C56" s="5" t="s">
        <v>40</v>
      </c>
      <c r="D56" s="5" t="s">
        <v>53</v>
      </c>
      <c r="E56" s="25">
        <v>75.67</v>
      </c>
      <c r="F56" s="31" t="s">
        <v>119</v>
      </c>
      <c r="G56" s="25">
        <f t="shared" si="4"/>
        <v>64.3</v>
      </c>
      <c r="H56" s="6">
        <f t="shared" si="1"/>
        <v>79.88</v>
      </c>
      <c r="I56" s="6">
        <f t="shared" si="2"/>
        <v>6044.52</v>
      </c>
      <c r="J56" s="40" t="s">
        <v>120</v>
      </c>
      <c r="K56" s="41">
        <v>64.3</v>
      </c>
      <c r="M56" s="1"/>
    </row>
    <row r="57" spans="1:13" ht="22.5" x14ac:dyDescent="0.25">
      <c r="A57" s="5" t="s">
        <v>368</v>
      </c>
      <c r="B57" s="63" t="s">
        <v>224</v>
      </c>
      <c r="C57" s="5" t="s">
        <v>39</v>
      </c>
      <c r="D57" s="5">
        <v>92760</v>
      </c>
      <c r="E57" s="25">
        <v>99.13</v>
      </c>
      <c r="F57" s="31" t="s">
        <v>141</v>
      </c>
      <c r="G57" s="25">
        <f t="shared" si="4"/>
        <v>12.4</v>
      </c>
      <c r="H57" s="6">
        <f t="shared" si="1"/>
        <v>15.4</v>
      </c>
      <c r="I57" s="6">
        <f t="shared" si="2"/>
        <v>1526.6</v>
      </c>
      <c r="J57" s="40" t="s">
        <v>120</v>
      </c>
      <c r="K57" s="41">
        <v>12.4</v>
      </c>
      <c r="M57" s="1"/>
    </row>
    <row r="58" spans="1:13" ht="45" x14ac:dyDescent="0.25">
      <c r="A58" s="5" t="s">
        <v>369</v>
      </c>
      <c r="B58" s="63" t="s">
        <v>724</v>
      </c>
      <c r="C58" s="5" t="s">
        <v>44</v>
      </c>
      <c r="D58" s="5">
        <v>20193</v>
      </c>
      <c r="E58" s="25">
        <v>151.30000000000001</v>
      </c>
      <c r="F58" s="31" t="s">
        <v>143</v>
      </c>
      <c r="G58" s="25">
        <f t="shared" si="4"/>
        <v>15</v>
      </c>
      <c r="H58" s="6">
        <f>ROUND(G58*(1+I$6),2)</f>
        <v>17.52</v>
      </c>
      <c r="I58" s="6">
        <f t="shared" si="2"/>
        <v>2650.78</v>
      </c>
      <c r="J58" s="40" t="s">
        <v>129</v>
      </c>
      <c r="K58" s="41">
        <v>15</v>
      </c>
      <c r="M58" s="1"/>
    </row>
    <row r="59" spans="1:13" ht="33.75" x14ac:dyDescent="0.25">
      <c r="A59" s="5" t="s">
        <v>370</v>
      </c>
      <c r="B59" s="63" t="s">
        <v>218</v>
      </c>
      <c r="C59" s="5" t="s">
        <v>39</v>
      </c>
      <c r="D59" s="5">
        <v>97063</v>
      </c>
      <c r="E59" s="25">
        <v>75.67</v>
      </c>
      <c r="F59" s="31" t="s">
        <v>119</v>
      </c>
      <c r="G59" s="25">
        <f t="shared" si="4"/>
        <v>85.31</v>
      </c>
      <c r="H59" s="6">
        <f t="shared" si="1"/>
        <v>105.98</v>
      </c>
      <c r="I59" s="6">
        <f t="shared" si="2"/>
        <v>8019.51</v>
      </c>
      <c r="J59" s="40" t="s">
        <v>120</v>
      </c>
      <c r="K59" s="41">
        <v>85.31</v>
      </c>
      <c r="M59" s="1"/>
    </row>
    <row r="60" spans="1:13" ht="22.5" x14ac:dyDescent="0.25">
      <c r="A60" s="5" t="s">
        <v>371</v>
      </c>
      <c r="B60" s="63" t="s">
        <v>263</v>
      </c>
      <c r="C60" s="5" t="s">
        <v>39</v>
      </c>
      <c r="D60" s="5">
        <v>92765</v>
      </c>
      <c r="E60" s="33">
        <v>1020.97</v>
      </c>
      <c r="F60" s="31" t="s">
        <v>141</v>
      </c>
      <c r="G60" s="25">
        <f t="shared" si="4"/>
        <v>9.32</v>
      </c>
      <c r="H60" s="6">
        <f t="shared" si="1"/>
        <v>11.58</v>
      </c>
      <c r="I60" s="6">
        <f t="shared" si="2"/>
        <v>11822.83</v>
      </c>
      <c r="J60" s="40" t="s">
        <v>120</v>
      </c>
      <c r="K60" s="41">
        <v>9.32</v>
      </c>
      <c r="M60" s="1"/>
    </row>
    <row r="61" spans="1:13" x14ac:dyDescent="0.25">
      <c r="A61" s="2" t="s">
        <v>372</v>
      </c>
      <c r="B61" s="62" t="s">
        <v>8</v>
      </c>
      <c r="C61" s="2"/>
      <c r="D61" s="2"/>
      <c r="E61" s="3"/>
      <c r="F61" s="3"/>
      <c r="G61" s="34"/>
      <c r="H61" s="4"/>
      <c r="I61" s="4">
        <f>SUM(I62:I66)</f>
        <v>51245.520000000004</v>
      </c>
      <c r="J61" s="46"/>
      <c r="K61" s="41"/>
      <c r="M61" s="1"/>
    </row>
    <row r="62" spans="1:13" ht="22.5" x14ac:dyDescent="0.25">
      <c r="A62" s="5" t="s">
        <v>373</v>
      </c>
      <c r="B62" s="63" t="s">
        <v>145</v>
      </c>
      <c r="C62" s="5" t="s">
        <v>40</v>
      </c>
      <c r="D62" s="5" t="s">
        <v>54</v>
      </c>
      <c r="E62" s="25">
        <v>16.670000000000002</v>
      </c>
      <c r="F62" s="31" t="s">
        <v>146</v>
      </c>
      <c r="G62" s="25">
        <f>ROUND(K62*(100%-I$7),2)</f>
        <v>280</v>
      </c>
      <c r="H62" s="6">
        <f t="shared" si="1"/>
        <v>347.84</v>
      </c>
      <c r="I62" s="6">
        <f t="shared" si="2"/>
        <v>5798.49</v>
      </c>
      <c r="J62" s="40" t="s">
        <v>120</v>
      </c>
      <c r="K62" s="41">
        <v>280</v>
      </c>
      <c r="M62" s="1"/>
    </row>
    <row r="63" spans="1:13" ht="22.5" x14ac:dyDescent="0.25">
      <c r="A63" s="5" t="s">
        <v>374</v>
      </c>
      <c r="B63" s="63" t="s">
        <v>264</v>
      </c>
      <c r="C63" s="5" t="s">
        <v>40</v>
      </c>
      <c r="D63" s="5" t="s">
        <v>55</v>
      </c>
      <c r="E63" s="25">
        <v>88</v>
      </c>
      <c r="F63" s="31" t="s">
        <v>148</v>
      </c>
      <c r="G63" s="25">
        <f>ROUND(K63*(100%-I$7),2)</f>
        <v>237.09</v>
      </c>
      <c r="H63" s="6">
        <f t="shared" si="1"/>
        <v>294.54000000000002</v>
      </c>
      <c r="I63" s="6">
        <f t="shared" si="2"/>
        <v>25919.52</v>
      </c>
      <c r="J63" s="40" t="s">
        <v>120</v>
      </c>
      <c r="K63" s="41">
        <v>237.09</v>
      </c>
      <c r="M63" s="1"/>
    </row>
    <row r="64" spans="1:13" ht="22.5" x14ac:dyDescent="0.25">
      <c r="A64" s="5" t="s">
        <v>375</v>
      </c>
      <c r="B64" s="63" t="s">
        <v>227</v>
      </c>
      <c r="C64" s="5" t="s">
        <v>39</v>
      </c>
      <c r="D64" s="5">
        <v>95584</v>
      </c>
      <c r="E64" s="25">
        <v>117.77</v>
      </c>
      <c r="F64" s="31" t="s">
        <v>141</v>
      </c>
      <c r="G64" s="25">
        <f>ROUND(K64*(100%-I$7),2)</f>
        <v>13.15</v>
      </c>
      <c r="H64" s="6">
        <f t="shared" si="1"/>
        <v>16.34</v>
      </c>
      <c r="I64" s="6">
        <f t="shared" si="2"/>
        <v>1924.36</v>
      </c>
      <c r="J64" s="40" t="s">
        <v>120</v>
      </c>
      <c r="K64" s="41">
        <v>13.15</v>
      </c>
      <c r="M64" s="1"/>
    </row>
    <row r="65" spans="1:13" x14ac:dyDescent="0.25">
      <c r="A65" s="5" t="s">
        <v>376</v>
      </c>
      <c r="B65" s="63" t="s">
        <v>225</v>
      </c>
      <c r="C65" s="5" t="s">
        <v>39</v>
      </c>
      <c r="D65" s="5">
        <v>95580</v>
      </c>
      <c r="E65" s="33">
        <v>1541.7</v>
      </c>
      <c r="F65" s="31" t="s">
        <v>141</v>
      </c>
      <c r="G65" s="25">
        <f>ROUND(K65*(100%-I$7),2)</f>
        <v>8.99</v>
      </c>
      <c r="H65" s="6">
        <f t="shared" si="1"/>
        <v>11.17</v>
      </c>
      <c r="I65" s="6">
        <f t="shared" si="2"/>
        <v>17220.79</v>
      </c>
      <c r="J65" s="40" t="s">
        <v>120</v>
      </c>
      <c r="K65" s="41">
        <v>8.99</v>
      </c>
      <c r="M65" s="1"/>
    </row>
    <row r="66" spans="1:13" x14ac:dyDescent="0.25">
      <c r="A66" s="5" t="s">
        <v>377</v>
      </c>
      <c r="B66" s="63" t="s">
        <v>149</v>
      </c>
      <c r="C66" s="5" t="s">
        <v>40</v>
      </c>
      <c r="D66" s="5" t="s">
        <v>56</v>
      </c>
      <c r="E66" s="25">
        <v>22</v>
      </c>
      <c r="F66" s="31" t="s">
        <v>135</v>
      </c>
      <c r="G66" s="25">
        <f>ROUND(K66*(100%-I$7),2)</f>
        <v>13.99</v>
      </c>
      <c r="H66" s="6">
        <f t="shared" si="1"/>
        <v>17.38</v>
      </c>
      <c r="I66" s="6">
        <f t="shared" si="2"/>
        <v>382.36</v>
      </c>
      <c r="J66" s="40" t="s">
        <v>120</v>
      </c>
      <c r="K66" s="41">
        <v>13.99</v>
      </c>
      <c r="M66" s="1"/>
    </row>
    <row r="67" spans="1:13" x14ac:dyDescent="0.25">
      <c r="A67" s="2" t="s">
        <v>378</v>
      </c>
      <c r="B67" s="62" t="s">
        <v>9</v>
      </c>
      <c r="C67" s="2"/>
      <c r="D67" s="2"/>
      <c r="E67" s="3"/>
      <c r="F67" s="3"/>
      <c r="G67" s="34"/>
      <c r="H67" s="4"/>
      <c r="I67" s="4">
        <f>SUM(I68:I69)</f>
        <v>6194.09</v>
      </c>
      <c r="J67" s="45"/>
      <c r="K67" s="41"/>
      <c r="M67" s="1"/>
    </row>
    <row r="68" spans="1:13" x14ac:dyDescent="0.25">
      <c r="A68" s="5" t="s">
        <v>379</v>
      </c>
      <c r="B68" s="63" t="s">
        <v>163</v>
      </c>
      <c r="C68" s="5" t="s">
        <v>40</v>
      </c>
      <c r="D68" s="5">
        <v>102718</v>
      </c>
      <c r="E68" s="25">
        <v>24.4</v>
      </c>
      <c r="F68" s="31" t="s">
        <v>125</v>
      </c>
      <c r="G68" s="25">
        <f>ROUND(K68*(100%-I$7),2)</f>
        <v>150.49</v>
      </c>
      <c r="H68" s="6">
        <f t="shared" si="1"/>
        <v>186.95</v>
      </c>
      <c r="I68" s="6">
        <f t="shared" si="2"/>
        <v>4561.58</v>
      </c>
      <c r="J68" s="40" t="s">
        <v>120</v>
      </c>
      <c r="K68" s="41">
        <v>150.49</v>
      </c>
      <c r="M68" s="1"/>
    </row>
    <row r="69" spans="1:13" ht="22.5" x14ac:dyDescent="0.25">
      <c r="A69" s="5" t="s">
        <v>380</v>
      </c>
      <c r="B69" s="63" t="s">
        <v>221</v>
      </c>
      <c r="C69" s="5" t="s">
        <v>57</v>
      </c>
      <c r="D69" s="5">
        <v>102726</v>
      </c>
      <c r="E69" s="25">
        <v>51</v>
      </c>
      <c r="F69" s="31" t="s">
        <v>135</v>
      </c>
      <c r="G69" s="25">
        <f>ROUND(K69*(100%-I$7),2)</f>
        <v>25.77</v>
      </c>
      <c r="H69" s="6">
        <f t="shared" si="1"/>
        <v>32.01</v>
      </c>
      <c r="I69" s="6">
        <f t="shared" si="2"/>
        <v>1632.51</v>
      </c>
      <c r="J69" s="40" t="s">
        <v>120</v>
      </c>
      <c r="K69" s="41">
        <v>25.77</v>
      </c>
      <c r="M69" s="1"/>
    </row>
    <row r="70" spans="1:13" x14ac:dyDescent="0.25">
      <c r="A70" s="2" t="s">
        <v>381</v>
      </c>
      <c r="B70" s="62" t="s">
        <v>10</v>
      </c>
      <c r="C70" s="2"/>
      <c r="D70" s="2"/>
      <c r="E70" s="3"/>
      <c r="F70" s="3"/>
      <c r="G70" s="34"/>
      <c r="H70" s="4"/>
      <c r="I70" s="4">
        <f>SUM(I71:I74)</f>
        <v>8817.26</v>
      </c>
      <c r="J70" s="45"/>
      <c r="K70" s="41"/>
      <c r="M70" s="1"/>
    </row>
    <row r="71" spans="1:13" ht="22.5" x14ac:dyDescent="0.25">
      <c r="A71" s="5" t="s">
        <v>382</v>
      </c>
      <c r="B71" s="63" t="s">
        <v>260</v>
      </c>
      <c r="C71" s="5" t="s">
        <v>40</v>
      </c>
      <c r="D71" s="5" t="s">
        <v>52</v>
      </c>
      <c r="E71" s="25">
        <v>2.5</v>
      </c>
      <c r="F71" s="31" t="s">
        <v>125</v>
      </c>
      <c r="G71" s="25">
        <f>ROUND(K71*(100%-I$7),2)</f>
        <v>685.41</v>
      </c>
      <c r="H71" s="6">
        <f t="shared" si="1"/>
        <v>851.48</v>
      </c>
      <c r="I71" s="6">
        <f t="shared" si="2"/>
        <v>2128.6999999999998</v>
      </c>
      <c r="J71" s="40" t="s">
        <v>120</v>
      </c>
      <c r="K71" s="41">
        <v>685.41</v>
      </c>
      <c r="M71" s="1"/>
    </row>
    <row r="72" spans="1:13" ht="33.75" x14ac:dyDescent="0.25">
      <c r="A72" s="5" t="s">
        <v>383</v>
      </c>
      <c r="B72" s="63" t="s">
        <v>139</v>
      </c>
      <c r="C72" s="5" t="s">
        <v>39</v>
      </c>
      <c r="D72" s="5">
        <v>92419</v>
      </c>
      <c r="E72" s="25">
        <v>16.5</v>
      </c>
      <c r="F72" s="31" t="s">
        <v>119</v>
      </c>
      <c r="G72" s="25">
        <f>ROUND(K72*(100%-I$7),2)</f>
        <v>83.12</v>
      </c>
      <c r="H72" s="6">
        <f t="shared" si="1"/>
        <v>103.26</v>
      </c>
      <c r="I72" s="6">
        <f t="shared" si="2"/>
        <v>1703.79</v>
      </c>
      <c r="J72" s="40" t="s">
        <v>120</v>
      </c>
      <c r="K72" s="41">
        <v>83.12</v>
      </c>
      <c r="M72" s="1"/>
    </row>
    <row r="73" spans="1:13" ht="22.5" x14ac:dyDescent="0.25">
      <c r="A73" s="5" t="s">
        <v>384</v>
      </c>
      <c r="B73" s="63" t="s">
        <v>217</v>
      </c>
      <c r="C73" s="5" t="s">
        <v>39</v>
      </c>
      <c r="D73" s="5">
        <v>100344</v>
      </c>
      <c r="E73" s="25">
        <v>111</v>
      </c>
      <c r="F73" s="31" t="s">
        <v>141</v>
      </c>
      <c r="G73" s="25">
        <f>ROUND(K73*(100%-I$7),2)</f>
        <v>10.86</v>
      </c>
      <c r="H73" s="6">
        <f t="shared" si="1"/>
        <v>13.49</v>
      </c>
      <c r="I73" s="6">
        <f t="shared" si="2"/>
        <v>1497.39</v>
      </c>
      <c r="J73" s="40" t="s">
        <v>120</v>
      </c>
      <c r="K73" s="41">
        <v>10.86</v>
      </c>
      <c r="M73" s="1"/>
    </row>
    <row r="74" spans="1:13" ht="22.5" x14ac:dyDescent="0.25">
      <c r="A74" s="5" t="s">
        <v>385</v>
      </c>
      <c r="B74" s="63" t="s">
        <v>142</v>
      </c>
      <c r="C74" s="5" t="s">
        <v>39</v>
      </c>
      <c r="D74" s="5">
        <v>100346</v>
      </c>
      <c r="E74" s="25">
        <v>328.07</v>
      </c>
      <c r="F74" s="31" t="s">
        <v>141</v>
      </c>
      <c r="G74" s="25">
        <f>ROUND(K74*(100%-I$7),2)</f>
        <v>8.56</v>
      </c>
      <c r="H74" s="6">
        <f t="shared" si="1"/>
        <v>10.63</v>
      </c>
      <c r="I74" s="6">
        <f t="shared" si="2"/>
        <v>3487.38</v>
      </c>
      <c r="J74" s="40" t="s">
        <v>120</v>
      </c>
      <c r="K74" s="41">
        <v>8.56</v>
      </c>
      <c r="M74" s="1"/>
    </row>
    <row r="75" spans="1:13" x14ac:dyDescent="0.25">
      <c r="A75" s="2" t="s">
        <v>386</v>
      </c>
      <c r="B75" s="62" t="s">
        <v>11</v>
      </c>
      <c r="C75" s="2"/>
      <c r="D75" s="2"/>
      <c r="E75" s="3"/>
      <c r="F75" s="3"/>
      <c r="G75" s="34"/>
      <c r="H75" s="4"/>
      <c r="I75" s="4">
        <f>SUM(I76:I78)</f>
        <v>8826.33</v>
      </c>
      <c r="J75" s="45"/>
      <c r="K75" s="41"/>
      <c r="M75" s="1"/>
    </row>
    <row r="76" spans="1:13" ht="22.5" x14ac:dyDescent="0.25">
      <c r="A76" s="5" t="s">
        <v>387</v>
      </c>
      <c r="B76" s="63" t="s">
        <v>261</v>
      </c>
      <c r="C76" s="5" t="s">
        <v>40</v>
      </c>
      <c r="D76" s="5" t="s">
        <v>52</v>
      </c>
      <c r="E76" s="25">
        <v>3.3</v>
      </c>
      <c r="F76" s="31" t="s">
        <v>125</v>
      </c>
      <c r="G76" s="25">
        <f>ROUND(K76*(100%-I$7),2)</f>
        <v>685.41</v>
      </c>
      <c r="H76" s="6">
        <f t="shared" si="1"/>
        <v>851.48</v>
      </c>
      <c r="I76" s="6">
        <f t="shared" si="2"/>
        <v>2809.88</v>
      </c>
      <c r="J76" s="40" t="s">
        <v>120</v>
      </c>
      <c r="K76" s="41">
        <v>685.41</v>
      </c>
      <c r="M76" s="1"/>
    </row>
    <row r="77" spans="1:13" ht="22.5" x14ac:dyDescent="0.25">
      <c r="A77" s="5" t="s">
        <v>388</v>
      </c>
      <c r="B77" s="63" t="s">
        <v>219</v>
      </c>
      <c r="C77" s="5" t="s">
        <v>39</v>
      </c>
      <c r="D77" s="5">
        <v>96541</v>
      </c>
      <c r="E77" s="25">
        <v>12.77</v>
      </c>
      <c r="F77" s="31" t="s">
        <v>119</v>
      </c>
      <c r="G77" s="25">
        <f>ROUND(K77*(100%-I$7),2)</f>
        <v>176.03</v>
      </c>
      <c r="H77" s="6">
        <f t="shared" ref="H77:H138" si="5">ROUND(G77*(1+I$5),2)</f>
        <v>218.68</v>
      </c>
      <c r="I77" s="6">
        <f t="shared" ref="I77:I138" si="6">ROUND(E77*H77,2)</f>
        <v>2792.54</v>
      </c>
      <c r="J77" s="40" t="s">
        <v>120</v>
      </c>
      <c r="K77" s="41">
        <v>176.03</v>
      </c>
      <c r="M77" s="1"/>
    </row>
    <row r="78" spans="1:13" x14ac:dyDescent="0.25">
      <c r="A78" s="5" t="s">
        <v>389</v>
      </c>
      <c r="B78" s="63" t="s">
        <v>222</v>
      </c>
      <c r="C78" s="5" t="s">
        <v>39</v>
      </c>
      <c r="D78" s="5">
        <v>96546</v>
      </c>
      <c r="E78" s="25">
        <v>196.7</v>
      </c>
      <c r="F78" s="31" t="s">
        <v>141</v>
      </c>
      <c r="G78" s="25">
        <f>ROUND(K78*(100%-I$7),2)</f>
        <v>13.19</v>
      </c>
      <c r="H78" s="6">
        <f t="shared" si="5"/>
        <v>16.39</v>
      </c>
      <c r="I78" s="6">
        <f t="shared" si="6"/>
        <v>3223.91</v>
      </c>
      <c r="J78" s="40" t="s">
        <v>120</v>
      </c>
      <c r="K78" s="41">
        <v>13.19</v>
      </c>
      <c r="M78" s="1"/>
    </row>
    <row r="79" spans="1:13" x14ac:dyDescent="0.25">
      <c r="A79" s="2" t="s">
        <v>390</v>
      </c>
      <c r="B79" s="62" t="s">
        <v>12</v>
      </c>
      <c r="C79" s="2"/>
      <c r="D79" s="2"/>
      <c r="E79" s="3"/>
      <c r="F79" s="3"/>
      <c r="G79" s="34"/>
      <c r="H79" s="4"/>
      <c r="I79" s="4">
        <f>SUM(I80:I83)</f>
        <v>3655.94</v>
      </c>
      <c r="J79" s="45"/>
      <c r="K79" s="41"/>
      <c r="M79" s="1"/>
    </row>
    <row r="80" spans="1:13" ht="22.5" x14ac:dyDescent="0.25">
      <c r="A80" s="5" t="s">
        <v>391</v>
      </c>
      <c r="B80" s="63" t="s">
        <v>261</v>
      </c>
      <c r="C80" s="5" t="s">
        <v>40</v>
      </c>
      <c r="D80" s="5" t="s">
        <v>52</v>
      </c>
      <c r="E80" s="25">
        <v>1.1299999999999999</v>
      </c>
      <c r="F80" s="31" t="s">
        <v>125</v>
      </c>
      <c r="G80" s="25">
        <f>ROUND(K80*(100%-I$7),2)</f>
        <v>685.41</v>
      </c>
      <c r="H80" s="6">
        <f t="shared" si="5"/>
        <v>851.48</v>
      </c>
      <c r="I80" s="6">
        <f t="shared" si="6"/>
        <v>962.17</v>
      </c>
      <c r="J80" s="40" t="s">
        <v>120</v>
      </c>
      <c r="K80" s="41">
        <v>685.41</v>
      </c>
      <c r="M80" s="1"/>
    </row>
    <row r="81" spans="1:13" x14ac:dyDescent="0.25">
      <c r="A81" s="5" t="s">
        <v>392</v>
      </c>
      <c r="B81" s="63" t="s">
        <v>223</v>
      </c>
      <c r="C81" s="5" t="s">
        <v>40</v>
      </c>
      <c r="D81" s="5" t="s">
        <v>53</v>
      </c>
      <c r="E81" s="25">
        <v>11.3</v>
      </c>
      <c r="F81" s="31" t="s">
        <v>119</v>
      </c>
      <c r="G81" s="25">
        <f>ROUND(K81*(100%-I$7),2)</f>
        <v>64.3</v>
      </c>
      <c r="H81" s="6">
        <f t="shared" si="5"/>
        <v>79.88</v>
      </c>
      <c r="I81" s="6">
        <f t="shared" si="6"/>
        <v>902.64</v>
      </c>
      <c r="J81" s="40" t="s">
        <v>120</v>
      </c>
      <c r="K81" s="41">
        <v>64.3</v>
      </c>
      <c r="M81" s="1"/>
    </row>
    <row r="82" spans="1:13" ht="22.5" x14ac:dyDescent="0.25">
      <c r="A82" s="5" t="s">
        <v>393</v>
      </c>
      <c r="B82" s="63" t="s">
        <v>265</v>
      </c>
      <c r="C82" s="5" t="s">
        <v>39</v>
      </c>
      <c r="D82" s="5">
        <v>92760</v>
      </c>
      <c r="E82" s="25">
        <v>16.2</v>
      </c>
      <c r="F82" s="31" t="s">
        <v>141</v>
      </c>
      <c r="G82" s="25">
        <f>ROUND(K82*(100%-I$7),2)</f>
        <v>12.4</v>
      </c>
      <c r="H82" s="6">
        <f t="shared" si="5"/>
        <v>15.4</v>
      </c>
      <c r="I82" s="6">
        <f t="shared" si="6"/>
        <v>249.48</v>
      </c>
      <c r="J82" s="40" t="s">
        <v>120</v>
      </c>
      <c r="K82" s="41">
        <v>12.4</v>
      </c>
      <c r="M82" s="1"/>
    </row>
    <row r="83" spans="1:13" ht="22.5" x14ac:dyDescent="0.25">
      <c r="A83" s="5" t="s">
        <v>394</v>
      </c>
      <c r="B83" s="63" t="s">
        <v>263</v>
      </c>
      <c r="C83" s="5" t="s">
        <v>39</v>
      </c>
      <c r="D83" s="5">
        <v>92765</v>
      </c>
      <c r="E83" s="25">
        <v>133.13</v>
      </c>
      <c r="F83" s="31" t="s">
        <v>141</v>
      </c>
      <c r="G83" s="25">
        <f>ROUND(K83*(100%-I$7),2)</f>
        <v>9.32</v>
      </c>
      <c r="H83" s="6">
        <f t="shared" si="5"/>
        <v>11.58</v>
      </c>
      <c r="I83" s="6">
        <f t="shared" si="6"/>
        <v>1541.65</v>
      </c>
      <c r="J83" s="40" t="s">
        <v>120</v>
      </c>
      <c r="K83" s="41">
        <v>9.32</v>
      </c>
      <c r="M83" s="1"/>
    </row>
    <row r="84" spans="1:13" x14ac:dyDescent="0.25">
      <c r="A84" s="2" t="s">
        <v>395</v>
      </c>
      <c r="B84" s="62" t="s">
        <v>13</v>
      </c>
      <c r="C84" s="2"/>
      <c r="D84" s="2"/>
      <c r="E84" s="3"/>
      <c r="F84" s="3"/>
      <c r="G84" s="34"/>
      <c r="H84" s="4"/>
      <c r="I84" s="4">
        <f>SUM(I85:I89)</f>
        <v>23774.44</v>
      </c>
      <c r="J84" s="45"/>
      <c r="K84" s="41"/>
      <c r="M84" s="1"/>
    </row>
    <row r="85" spans="1:13" ht="22.5" x14ac:dyDescent="0.25">
      <c r="A85" s="5" t="s">
        <v>396</v>
      </c>
      <c r="B85" s="63" t="s">
        <v>145</v>
      </c>
      <c r="C85" s="5" t="s">
        <v>40</v>
      </c>
      <c r="D85" s="5" t="s">
        <v>54</v>
      </c>
      <c r="E85" s="25">
        <v>16.670000000000002</v>
      </c>
      <c r="F85" s="31" t="s">
        <v>146</v>
      </c>
      <c r="G85" s="25">
        <f>ROUND(K85*(100%-I$7),2)</f>
        <v>280</v>
      </c>
      <c r="H85" s="6">
        <f t="shared" si="5"/>
        <v>347.84</v>
      </c>
      <c r="I85" s="6">
        <f t="shared" si="6"/>
        <v>5798.49</v>
      </c>
      <c r="J85" s="40" t="s">
        <v>120</v>
      </c>
      <c r="K85" s="41">
        <v>280</v>
      </c>
      <c r="M85" s="1"/>
    </row>
    <row r="86" spans="1:13" ht="22.5" x14ac:dyDescent="0.25">
      <c r="A86" s="5" t="s">
        <v>397</v>
      </c>
      <c r="B86" s="63" t="s">
        <v>264</v>
      </c>
      <c r="C86" s="5" t="s">
        <v>40</v>
      </c>
      <c r="D86" s="5" t="s">
        <v>55</v>
      </c>
      <c r="E86" s="25">
        <v>36</v>
      </c>
      <c r="F86" s="31" t="s">
        <v>148</v>
      </c>
      <c r="G86" s="25">
        <f>ROUND(K86*(100%-I$7),2)</f>
        <v>237.09</v>
      </c>
      <c r="H86" s="6">
        <f t="shared" si="5"/>
        <v>294.54000000000002</v>
      </c>
      <c r="I86" s="6">
        <f t="shared" si="6"/>
        <v>10603.44</v>
      </c>
      <c r="J86" s="40" t="s">
        <v>120</v>
      </c>
      <c r="K86" s="41">
        <v>237.09</v>
      </c>
      <c r="M86" s="1"/>
    </row>
    <row r="87" spans="1:13" ht="22.5" x14ac:dyDescent="0.25">
      <c r="A87" s="5" t="s">
        <v>398</v>
      </c>
      <c r="B87" s="63" t="s">
        <v>227</v>
      </c>
      <c r="C87" s="5" t="s">
        <v>39</v>
      </c>
      <c r="D87" s="5">
        <v>95584</v>
      </c>
      <c r="E87" s="25">
        <v>48.53</v>
      </c>
      <c r="F87" s="31" t="s">
        <v>141</v>
      </c>
      <c r="G87" s="25">
        <f>ROUND(K87*(100%-I$7),2)</f>
        <v>13.15</v>
      </c>
      <c r="H87" s="6">
        <f t="shared" si="5"/>
        <v>16.34</v>
      </c>
      <c r="I87" s="6">
        <f t="shared" si="6"/>
        <v>792.98</v>
      </c>
      <c r="J87" s="40" t="s">
        <v>120</v>
      </c>
      <c r="K87" s="41">
        <v>13.15</v>
      </c>
      <c r="M87" s="1"/>
    </row>
    <row r="88" spans="1:13" x14ac:dyDescent="0.25">
      <c r="A88" s="5" t="s">
        <v>399</v>
      </c>
      <c r="B88" s="63" t="s">
        <v>225</v>
      </c>
      <c r="C88" s="5" t="s">
        <v>39</v>
      </c>
      <c r="D88" s="5">
        <v>95580</v>
      </c>
      <c r="E88" s="25">
        <v>579.70000000000005</v>
      </c>
      <c r="F88" s="31" t="s">
        <v>141</v>
      </c>
      <c r="G88" s="25">
        <f>ROUND(K88*(100%-I$7),2)</f>
        <v>8.99</v>
      </c>
      <c r="H88" s="6">
        <f t="shared" si="5"/>
        <v>11.17</v>
      </c>
      <c r="I88" s="6">
        <f t="shared" si="6"/>
        <v>6475.25</v>
      </c>
      <c r="J88" s="40" t="s">
        <v>120</v>
      </c>
      <c r="K88" s="41">
        <v>8.99</v>
      </c>
      <c r="M88" s="1"/>
    </row>
    <row r="89" spans="1:13" x14ac:dyDescent="0.25">
      <c r="A89" s="5" t="s">
        <v>400</v>
      </c>
      <c r="B89" s="63" t="s">
        <v>149</v>
      </c>
      <c r="C89" s="5" t="s">
        <v>40</v>
      </c>
      <c r="D89" s="5" t="s">
        <v>56</v>
      </c>
      <c r="E89" s="25">
        <v>6</v>
      </c>
      <c r="F89" s="31" t="s">
        <v>135</v>
      </c>
      <c r="G89" s="25">
        <f>ROUND(K89*(100%-I$7),2)</f>
        <v>13.99</v>
      </c>
      <c r="H89" s="6">
        <f t="shared" si="5"/>
        <v>17.38</v>
      </c>
      <c r="I89" s="6">
        <f t="shared" si="6"/>
        <v>104.28</v>
      </c>
      <c r="J89" s="40" t="s">
        <v>120</v>
      </c>
      <c r="K89" s="41">
        <v>13.99</v>
      </c>
      <c r="M89" s="1"/>
    </row>
    <row r="90" spans="1:13" x14ac:dyDescent="0.25">
      <c r="A90" s="2" t="s">
        <v>401</v>
      </c>
      <c r="B90" s="62" t="s">
        <v>14</v>
      </c>
      <c r="C90" s="2"/>
      <c r="D90" s="2"/>
      <c r="E90" s="3"/>
      <c r="F90" s="3"/>
      <c r="G90" s="34"/>
      <c r="H90" s="4"/>
      <c r="I90" s="4">
        <f>SUM(I91:I92)</f>
        <v>795.68000000000006</v>
      </c>
      <c r="J90" s="45"/>
      <c r="K90" s="41"/>
      <c r="M90" s="1"/>
    </row>
    <row r="91" spans="1:13" x14ac:dyDescent="0.25">
      <c r="A91" s="5" t="s">
        <v>402</v>
      </c>
      <c r="B91" s="63" t="s">
        <v>163</v>
      </c>
      <c r="C91" s="5" t="s">
        <v>40</v>
      </c>
      <c r="D91" s="5">
        <v>102718</v>
      </c>
      <c r="E91" s="25">
        <v>3.4</v>
      </c>
      <c r="F91" s="31" t="s">
        <v>125</v>
      </c>
      <c r="G91" s="25">
        <f>ROUND(K91*(100%-I$7),2)</f>
        <v>150.49</v>
      </c>
      <c r="H91" s="6">
        <f t="shared" si="5"/>
        <v>186.95</v>
      </c>
      <c r="I91" s="6">
        <f t="shared" si="6"/>
        <v>635.63</v>
      </c>
      <c r="J91" s="40" t="s">
        <v>120</v>
      </c>
      <c r="K91" s="41">
        <v>150.49</v>
      </c>
      <c r="M91" s="1"/>
    </row>
    <row r="92" spans="1:13" ht="22.5" x14ac:dyDescent="0.25">
      <c r="A92" s="5" t="s">
        <v>403</v>
      </c>
      <c r="B92" s="63" t="s">
        <v>221</v>
      </c>
      <c r="C92" s="5" t="s">
        <v>57</v>
      </c>
      <c r="D92" s="5">
        <v>102726</v>
      </c>
      <c r="E92" s="25">
        <v>5</v>
      </c>
      <c r="F92" s="31" t="s">
        <v>135</v>
      </c>
      <c r="G92" s="25">
        <f>ROUND(K92*(100%-I$7),2)</f>
        <v>25.77</v>
      </c>
      <c r="H92" s="6">
        <f t="shared" si="5"/>
        <v>32.01</v>
      </c>
      <c r="I92" s="6">
        <f t="shared" si="6"/>
        <v>160.05000000000001</v>
      </c>
      <c r="J92" s="40" t="s">
        <v>120</v>
      </c>
      <c r="K92" s="41">
        <v>25.77</v>
      </c>
      <c r="M92" s="1"/>
    </row>
    <row r="93" spans="1:13" x14ac:dyDescent="0.25">
      <c r="A93" s="2" t="s">
        <v>404</v>
      </c>
      <c r="B93" s="62" t="s">
        <v>15</v>
      </c>
      <c r="C93" s="2"/>
      <c r="D93" s="2"/>
      <c r="E93" s="3"/>
      <c r="F93" s="3"/>
      <c r="G93" s="34"/>
      <c r="H93" s="4"/>
      <c r="I93" s="4">
        <f>SUM(I94:I97)</f>
        <v>6386.1100000000006</v>
      </c>
      <c r="J93" s="45"/>
      <c r="K93" s="41"/>
      <c r="M93" s="1"/>
    </row>
    <row r="94" spans="1:13" ht="22.5" x14ac:dyDescent="0.25">
      <c r="A94" s="5" t="s">
        <v>405</v>
      </c>
      <c r="B94" s="63" t="s">
        <v>266</v>
      </c>
      <c r="C94" s="5" t="s">
        <v>40</v>
      </c>
      <c r="D94" s="5" t="s">
        <v>52</v>
      </c>
      <c r="E94" s="25">
        <v>1.8</v>
      </c>
      <c r="F94" s="31" t="s">
        <v>125</v>
      </c>
      <c r="G94" s="25">
        <f>ROUND(K94*(100%-I$7),2)</f>
        <v>685.41</v>
      </c>
      <c r="H94" s="6">
        <f t="shared" si="5"/>
        <v>851.48</v>
      </c>
      <c r="I94" s="6">
        <f t="shared" si="6"/>
        <v>1532.66</v>
      </c>
      <c r="J94" s="40" t="s">
        <v>120</v>
      </c>
      <c r="K94" s="41">
        <v>685.41</v>
      </c>
      <c r="M94" s="1"/>
    </row>
    <row r="95" spans="1:13" ht="33.75" x14ac:dyDescent="0.25">
      <c r="A95" s="5" t="s">
        <v>406</v>
      </c>
      <c r="B95" s="63" t="s">
        <v>267</v>
      </c>
      <c r="C95" s="5" t="s">
        <v>39</v>
      </c>
      <c r="D95" s="5">
        <v>92419</v>
      </c>
      <c r="E95" s="25">
        <v>12.17</v>
      </c>
      <c r="F95" s="31" t="s">
        <v>119</v>
      </c>
      <c r="G95" s="25">
        <f>ROUND(K95*(100%-I$7),2)</f>
        <v>83.12</v>
      </c>
      <c r="H95" s="6">
        <f t="shared" si="5"/>
        <v>103.26</v>
      </c>
      <c r="I95" s="6">
        <f t="shared" si="6"/>
        <v>1256.67</v>
      </c>
      <c r="J95" s="40" t="s">
        <v>120</v>
      </c>
      <c r="K95" s="41">
        <v>83.12</v>
      </c>
      <c r="M95" s="1"/>
    </row>
    <row r="96" spans="1:13" ht="22.5" x14ac:dyDescent="0.25">
      <c r="A96" s="5" t="s">
        <v>407</v>
      </c>
      <c r="B96" s="63" t="s">
        <v>217</v>
      </c>
      <c r="C96" s="5" t="s">
        <v>39</v>
      </c>
      <c r="D96" s="5">
        <v>100344</v>
      </c>
      <c r="E96" s="25">
        <v>83</v>
      </c>
      <c r="F96" s="31" t="s">
        <v>141</v>
      </c>
      <c r="G96" s="25">
        <f>ROUND(K96*(100%-I$7),2)</f>
        <v>10.86</v>
      </c>
      <c r="H96" s="6">
        <f t="shared" si="5"/>
        <v>13.49</v>
      </c>
      <c r="I96" s="6">
        <f t="shared" si="6"/>
        <v>1119.67</v>
      </c>
      <c r="J96" s="40" t="s">
        <v>120</v>
      </c>
      <c r="K96" s="41">
        <v>10.86</v>
      </c>
      <c r="M96" s="1"/>
    </row>
    <row r="97" spans="1:13" ht="22.5" x14ac:dyDescent="0.25">
      <c r="A97" s="5" t="s">
        <v>408</v>
      </c>
      <c r="B97" s="63" t="s">
        <v>142</v>
      </c>
      <c r="C97" s="5" t="s">
        <v>39</v>
      </c>
      <c r="D97" s="5">
        <v>100346</v>
      </c>
      <c r="E97" s="25">
        <v>233.03</v>
      </c>
      <c r="F97" s="31" t="s">
        <v>141</v>
      </c>
      <c r="G97" s="25">
        <f>ROUND(K97*(100%-I$7),2)</f>
        <v>8.56</v>
      </c>
      <c r="H97" s="6">
        <f t="shared" si="5"/>
        <v>10.63</v>
      </c>
      <c r="I97" s="6">
        <f t="shared" si="6"/>
        <v>2477.11</v>
      </c>
      <c r="J97" s="40" t="s">
        <v>120</v>
      </c>
      <c r="K97" s="41">
        <v>8.56</v>
      </c>
      <c r="M97" s="1"/>
    </row>
    <row r="98" spans="1:13" x14ac:dyDescent="0.25">
      <c r="A98" s="2" t="s">
        <v>409</v>
      </c>
      <c r="B98" s="62" t="s">
        <v>16</v>
      </c>
      <c r="C98" s="2"/>
      <c r="D98" s="2"/>
      <c r="E98" s="3"/>
      <c r="F98" s="3"/>
      <c r="G98" s="34"/>
      <c r="H98" s="4"/>
      <c r="I98" s="4">
        <f>SUM(I99:I101)</f>
        <v>3873.54</v>
      </c>
      <c r="J98" s="45"/>
      <c r="K98" s="41"/>
      <c r="M98" s="1"/>
    </row>
    <row r="99" spans="1:13" ht="22.5" x14ac:dyDescent="0.25">
      <c r="A99" s="5" t="s">
        <v>410</v>
      </c>
      <c r="B99" s="63" t="s">
        <v>266</v>
      </c>
      <c r="C99" s="5" t="s">
        <v>40</v>
      </c>
      <c r="D99" s="5" t="s">
        <v>52</v>
      </c>
      <c r="E99" s="25">
        <v>1.1000000000000001</v>
      </c>
      <c r="F99" s="31" t="s">
        <v>125</v>
      </c>
      <c r="G99" s="25">
        <f>ROUND(K99*(100%-I$7),2)</f>
        <v>685.41</v>
      </c>
      <c r="H99" s="6">
        <f t="shared" si="5"/>
        <v>851.48</v>
      </c>
      <c r="I99" s="6">
        <f t="shared" si="6"/>
        <v>936.63</v>
      </c>
      <c r="J99" s="40" t="s">
        <v>120</v>
      </c>
      <c r="K99" s="41">
        <v>685.41</v>
      </c>
      <c r="M99" s="1"/>
    </row>
    <row r="100" spans="1:13" ht="22.5" x14ac:dyDescent="0.25">
      <c r="A100" s="5" t="s">
        <v>411</v>
      </c>
      <c r="B100" s="63" t="s">
        <v>226</v>
      </c>
      <c r="C100" s="5" t="s">
        <v>39</v>
      </c>
      <c r="D100" s="5">
        <v>92456</v>
      </c>
      <c r="E100" s="25">
        <v>7.67</v>
      </c>
      <c r="F100" s="31" t="s">
        <v>119</v>
      </c>
      <c r="G100" s="25">
        <f>ROUND(K100*(100%-I$7),2)</f>
        <v>140.12</v>
      </c>
      <c r="H100" s="6">
        <f t="shared" si="5"/>
        <v>174.07</v>
      </c>
      <c r="I100" s="6">
        <f t="shared" si="6"/>
        <v>1335.12</v>
      </c>
      <c r="J100" s="40" t="s">
        <v>120</v>
      </c>
      <c r="K100" s="41">
        <v>140.12</v>
      </c>
      <c r="M100" s="1"/>
    </row>
    <row r="101" spans="1:13" x14ac:dyDescent="0.25">
      <c r="A101" s="5" t="s">
        <v>412</v>
      </c>
      <c r="B101" s="63" t="s">
        <v>222</v>
      </c>
      <c r="C101" s="5" t="s">
        <v>39</v>
      </c>
      <c r="D101" s="5">
        <v>96546</v>
      </c>
      <c r="E101" s="25">
        <v>97.73</v>
      </c>
      <c r="F101" s="31" t="s">
        <v>141</v>
      </c>
      <c r="G101" s="25">
        <f>ROUND(K101*(100%-I$7),2)</f>
        <v>13.19</v>
      </c>
      <c r="H101" s="6">
        <f t="shared" si="5"/>
        <v>16.39</v>
      </c>
      <c r="I101" s="6">
        <f t="shared" si="6"/>
        <v>1601.79</v>
      </c>
      <c r="J101" s="40" t="s">
        <v>120</v>
      </c>
      <c r="K101" s="41">
        <v>13.19</v>
      </c>
      <c r="M101" s="1"/>
    </row>
    <row r="102" spans="1:13" x14ac:dyDescent="0.25">
      <c r="A102" s="2" t="s">
        <v>413</v>
      </c>
      <c r="B102" s="62" t="s">
        <v>17</v>
      </c>
      <c r="C102" s="2"/>
      <c r="D102" s="2"/>
      <c r="E102" s="3"/>
      <c r="F102" s="3"/>
      <c r="G102" s="34"/>
      <c r="H102" s="4"/>
      <c r="I102" s="4">
        <f>SUM(I103:I106)</f>
        <v>3098.2200000000003</v>
      </c>
      <c r="J102" s="45"/>
      <c r="K102" s="41"/>
      <c r="M102" s="1"/>
    </row>
    <row r="103" spans="1:13" ht="22.5" x14ac:dyDescent="0.25">
      <c r="A103" s="5" t="s">
        <v>414</v>
      </c>
      <c r="B103" s="63" t="s">
        <v>266</v>
      </c>
      <c r="C103" s="5" t="s">
        <v>40</v>
      </c>
      <c r="D103" s="5" t="s">
        <v>52</v>
      </c>
      <c r="E103" s="25">
        <v>0.97</v>
      </c>
      <c r="F103" s="31" t="s">
        <v>125</v>
      </c>
      <c r="G103" s="25">
        <f>ROUND(K103*(100%-I$7),2)</f>
        <v>685.41</v>
      </c>
      <c r="H103" s="6">
        <f t="shared" si="5"/>
        <v>851.48</v>
      </c>
      <c r="I103" s="6">
        <f t="shared" si="6"/>
        <v>825.94</v>
      </c>
      <c r="J103" s="40" t="s">
        <v>120</v>
      </c>
      <c r="K103" s="41">
        <v>685.41</v>
      </c>
      <c r="M103" s="1"/>
    </row>
    <row r="104" spans="1:13" x14ac:dyDescent="0.25">
      <c r="A104" s="5" t="s">
        <v>415</v>
      </c>
      <c r="B104" s="63" t="s">
        <v>223</v>
      </c>
      <c r="C104" s="5" t="s">
        <v>40</v>
      </c>
      <c r="D104" s="5" t="s">
        <v>53</v>
      </c>
      <c r="E104" s="25">
        <v>10.6</v>
      </c>
      <c r="F104" s="31" t="s">
        <v>119</v>
      </c>
      <c r="G104" s="25">
        <f>ROUND(K104*(100%-I$7),2)</f>
        <v>64.3</v>
      </c>
      <c r="H104" s="6">
        <f t="shared" si="5"/>
        <v>79.88</v>
      </c>
      <c r="I104" s="6">
        <f t="shared" si="6"/>
        <v>846.73</v>
      </c>
      <c r="J104" s="40" t="s">
        <v>120</v>
      </c>
      <c r="K104" s="41">
        <v>64.3</v>
      </c>
      <c r="M104" s="1"/>
    </row>
    <row r="105" spans="1:13" ht="22.5" x14ac:dyDescent="0.25">
      <c r="A105" s="5" t="s">
        <v>416</v>
      </c>
      <c r="B105" s="63" t="s">
        <v>224</v>
      </c>
      <c r="C105" s="5" t="s">
        <v>39</v>
      </c>
      <c r="D105" s="5">
        <v>92760</v>
      </c>
      <c r="E105" s="25">
        <v>10.23</v>
      </c>
      <c r="F105" s="31" t="s">
        <v>141</v>
      </c>
      <c r="G105" s="25">
        <f>ROUND(K105*(100%-I$7),2)</f>
        <v>12.4</v>
      </c>
      <c r="H105" s="6">
        <f t="shared" si="5"/>
        <v>15.4</v>
      </c>
      <c r="I105" s="6">
        <f t="shared" si="6"/>
        <v>157.54</v>
      </c>
      <c r="J105" s="40" t="s">
        <v>120</v>
      </c>
      <c r="K105" s="41">
        <v>12.4</v>
      </c>
      <c r="M105" s="1"/>
    </row>
    <row r="106" spans="1:13" ht="22.5" x14ac:dyDescent="0.25">
      <c r="A106" s="5" t="s">
        <v>417</v>
      </c>
      <c r="B106" s="63" t="s">
        <v>263</v>
      </c>
      <c r="C106" s="5" t="s">
        <v>39</v>
      </c>
      <c r="D106" s="5">
        <v>92765</v>
      </c>
      <c r="E106" s="25">
        <v>109.5</v>
      </c>
      <c r="F106" s="31" t="s">
        <v>141</v>
      </c>
      <c r="G106" s="25">
        <f>ROUND(K106*(100%-I$7),2)</f>
        <v>9.32</v>
      </c>
      <c r="H106" s="6">
        <f t="shared" si="5"/>
        <v>11.58</v>
      </c>
      <c r="I106" s="6">
        <f t="shared" si="6"/>
        <v>1268.01</v>
      </c>
      <c r="J106" s="40" t="s">
        <v>120</v>
      </c>
      <c r="K106" s="41">
        <v>9.32</v>
      </c>
      <c r="M106" s="1"/>
    </row>
    <row r="107" spans="1:13" x14ac:dyDescent="0.25">
      <c r="A107" s="2" t="s">
        <v>418</v>
      </c>
      <c r="B107" s="62" t="s">
        <v>18</v>
      </c>
      <c r="C107" s="2"/>
      <c r="D107" s="2"/>
      <c r="E107" s="3"/>
      <c r="F107" s="3"/>
      <c r="G107" s="34"/>
      <c r="H107" s="4"/>
      <c r="I107" s="4">
        <f>SUM(I108:I112)</f>
        <v>15855.440000000002</v>
      </c>
      <c r="J107" s="45"/>
      <c r="K107" s="41"/>
      <c r="M107" s="1"/>
    </row>
    <row r="108" spans="1:13" ht="22.5" x14ac:dyDescent="0.25">
      <c r="A108" s="5" t="s">
        <v>419</v>
      </c>
      <c r="B108" s="63" t="s">
        <v>145</v>
      </c>
      <c r="C108" s="5" t="s">
        <v>40</v>
      </c>
      <c r="D108" s="5" t="s">
        <v>54</v>
      </c>
      <c r="E108" s="25">
        <v>16.670000000000002</v>
      </c>
      <c r="F108" s="31" t="s">
        <v>146</v>
      </c>
      <c r="G108" s="25">
        <f>ROUND(K108*(100%-I$7),2)</f>
        <v>280</v>
      </c>
      <c r="H108" s="6">
        <f t="shared" si="5"/>
        <v>347.84</v>
      </c>
      <c r="I108" s="6">
        <f t="shared" si="6"/>
        <v>5798.49</v>
      </c>
      <c r="J108" s="40" t="s">
        <v>120</v>
      </c>
      <c r="K108" s="41">
        <v>280</v>
      </c>
      <c r="M108" s="1"/>
    </row>
    <row r="109" spans="1:13" ht="22.5" x14ac:dyDescent="0.25">
      <c r="A109" s="5" t="s">
        <v>420</v>
      </c>
      <c r="B109" s="63" t="s">
        <v>264</v>
      </c>
      <c r="C109" s="5" t="s">
        <v>40</v>
      </c>
      <c r="D109" s="5" t="s">
        <v>55</v>
      </c>
      <c r="E109" s="25">
        <v>20</v>
      </c>
      <c r="F109" s="31" t="s">
        <v>148</v>
      </c>
      <c r="G109" s="25">
        <f>ROUND(K109*(100%-I$7),2)</f>
        <v>237.09</v>
      </c>
      <c r="H109" s="6">
        <f t="shared" si="5"/>
        <v>294.54000000000002</v>
      </c>
      <c r="I109" s="6">
        <f t="shared" si="6"/>
        <v>5890.8</v>
      </c>
      <c r="J109" s="40" t="s">
        <v>120</v>
      </c>
      <c r="K109" s="41">
        <v>237.09</v>
      </c>
      <c r="M109" s="1"/>
    </row>
    <row r="110" spans="1:13" ht="22.5" x14ac:dyDescent="0.25">
      <c r="A110" s="5" t="s">
        <v>421</v>
      </c>
      <c r="B110" s="63" t="s">
        <v>227</v>
      </c>
      <c r="C110" s="5" t="s">
        <v>39</v>
      </c>
      <c r="D110" s="5">
        <v>95584</v>
      </c>
      <c r="E110" s="25">
        <v>26.97</v>
      </c>
      <c r="F110" s="31" t="s">
        <v>141</v>
      </c>
      <c r="G110" s="25">
        <f>ROUND(K110*(100%-I$7),2)</f>
        <v>13.15</v>
      </c>
      <c r="H110" s="6">
        <f t="shared" si="5"/>
        <v>16.34</v>
      </c>
      <c r="I110" s="6">
        <f t="shared" si="6"/>
        <v>440.69</v>
      </c>
      <c r="J110" s="40" t="s">
        <v>120</v>
      </c>
      <c r="K110" s="41">
        <v>13.15</v>
      </c>
      <c r="M110" s="1"/>
    </row>
    <row r="111" spans="1:13" x14ac:dyDescent="0.25">
      <c r="A111" s="5" t="s">
        <v>422</v>
      </c>
      <c r="B111" s="63" t="s">
        <v>268</v>
      </c>
      <c r="C111" s="5" t="s">
        <v>39</v>
      </c>
      <c r="D111" s="5">
        <v>95580</v>
      </c>
      <c r="E111" s="25">
        <v>327.3</v>
      </c>
      <c r="F111" s="31" t="s">
        <v>141</v>
      </c>
      <c r="G111" s="25">
        <f>ROUND(K111*(100%-I$7),2)</f>
        <v>8.99</v>
      </c>
      <c r="H111" s="6">
        <f t="shared" si="5"/>
        <v>11.17</v>
      </c>
      <c r="I111" s="6">
        <f t="shared" si="6"/>
        <v>3655.94</v>
      </c>
      <c r="J111" s="40" t="s">
        <v>120</v>
      </c>
      <c r="K111" s="41">
        <v>8.99</v>
      </c>
      <c r="M111" s="1"/>
    </row>
    <row r="112" spans="1:13" x14ac:dyDescent="0.25">
      <c r="A112" s="5" t="s">
        <v>423</v>
      </c>
      <c r="B112" s="63" t="s">
        <v>149</v>
      </c>
      <c r="C112" s="5" t="s">
        <v>40</v>
      </c>
      <c r="D112" s="5" t="s">
        <v>56</v>
      </c>
      <c r="E112" s="25">
        <v>4</v>
      </c>
      <c r="F112" s="31" t="s">
        <v>135</v>
      </c>
      <c r="G112" s="25">
        <f>ROUND(K112*(100%-I$7),2)</f>
        <v>13.99</v>
      </c>
      <c r="H112" s="6">
        <f t="shared" si="5"/>
        <v>17.38</v>
      </c>
      <c r="I112" s="6">
        <f t="shared" si="6"/>
        <v>69.52</v>
      </c>
      <c r="J112" s="40" t="s">
        <v>120</v>
      </c>
      <c r="K112" s="41">
        <v>13.99</v>
      </c>
      <c r="M112" s="1"/>
    </row>
    <row r="113" spans="1:13" x14ac:dyDescent="0.25">
      <c r="A113" s="2" t="s">
        <v>424</v>
      </c>
      <c r="B113" s="62" t="s">
        <v>19</v>
      </c>
      <c r="C113" s="2"/>
      <c r="D113" s="2"/>
      <c r="E113" s="3"/>
      <c r="F113" s="3"/>
      <c r="G113" s="34"/>
      <c r="H113" s="4"/>
      <c r="I113" s="4">
        <f>SUM(I114:I115)</f>
        <v>627.43000000000006</v>
      </c>
      <c r="J113" s="45"/>
      <c r="K113" s="41"/>
      <c r="M113" s="1"/>
    </row>
    <row r="114" spans="1:13" x14ac:dyDescent="0.25">
      <c r="A114" s="5" t="s">
        <v>425</v>
      </c>
      <c r="B114" s="63" t="s">
        <v>163</v>
      </c>
      <c r="C114" s="5" t="s">
        <v>40</v>
      </c>
      <c r="D114" s="5">
        <v>102718</v>
      </c>
      <c r="E114" s="25">
        <v>2.5</v>
      </c>
      <c r="F114" s="31" t="s">
        <v>125</v>
      </c>
      <c r="G114" s="25">
        <f>ROUND(K114*(100%-I$7),2)</f>
        <v>150.49</v>
      </c>
      <c r="H114" s="6">
        <f t="shared" si="5"/>
        <v>186.95</v>
      </c>
      <c r="I114" s="6">
        <f t="shared" si="6"/>
        <v>467.38</v>
      </c>
      <c r="J114" s="40" t="s">
        <v>120</v>
      </c>
      <c r="K114" s="41">
        <v>150.49</v>
      </c>
      <c r="M114" s="1"/>
    </row>
    <row r="115" spans="1:13" ht="22.5" x14ac:dyDescent="0.25">
      <c r="A115" s="5" t="s">
        <v>426</v>
      </c>
      <c r="B115" s="63" t="s">
        <v>221</v>
      </c>
      <c r="C115" s="5" t="s">
        <v>57</v>
      </c>
      <c r="D115" s="5">
        <v>102726</v>
      </c>
      <c r="E115" s="25">
        <v>5</v>
      </c>
      <c r="F115" s="31" t="s">
        <v>135</v>
      </c>
      <c r="G115" s="25">
        <f>ROUND(K115*(100%-I$7),2)</f>
        <v>25.77</v>
      </c>
      <c r="H115" s="6">
        <f t="shared" si="5"/>
        <v>32.01</v>
      </c>
      <c r="I115" s="6">
        <f t="shared" si="6"/>
        <v>160.05000000000001</v>
      </c>
      <c r="J115" s="40" t="s">
        <v>120</v>
      </c>
      <c r="K115" s="41">
        <v>25.77</v>
      </c>
      <c r="M115" s="1"/>
    </row>
    <row r="116" spans="1:13" x14ac:dyDescent="0.25">
      <c r="A116" s="2" t="s">
        <v>427</v>
      </c>
      <c r="B116" s="62" t="s">
        <v>20</v>
      </c>
      <c r="C116" s="2"/>
      <c r="D116" s="2"/>
      <c r="E116" s="3"/>
      <c r="F116" s="3"/>
      <c r="G116" s="34"/>
      <c r="H116" s="4"/>
      <c r="I116" s="4">
        <f>SUM(I117:I121)</f>
        <v>484086.8</v>
      </c>
      <c r="J116" s="45"/>
      <c r="K116" s="41"/>
      <c r="M116" s="1"/>
    </row>
    <row r="117" spans="1:13" ht="33.75" x14ac:dyDescent="0.25">
      <c r="A117" s="5" t="s">
        <v>428</v>
      </c>
      <c r="B117" s="63" t="s">
        <v>269</v>
      </c>
      <c r="C117" s="5" t="s">
        <v>40</v>
      </c>
      <c r="D117" s="5" t="s">
        <v>58</v>
      </c>
      <c r="E117" s="25">
        <v>132</v>
      </c>
      <c r="F117" s="31" t="s">
        <v>148</v>
      </c>
      <c r="G117" s="25">
        <f>ROUND(K117*(100%-I$7),2)</f>
        <v>239</v>
      </c>
      <c r="H117" s="6">
        <f t="shared" si="5"/>
        <v>296.91000000000003</v>
      </c>
      <c r="I117" s="6">
        <f t="shared" si="6"/>
        <v>39192.120000000003</v>
      </c>
      <c r="J117" s="40" t="s">
        <v>120</v>
      </c>
      <c r="K117" s="41">
        <v>239</v>
      </c>
      <c r="M117" s="1"/>
    </row>
    <row r="118" spans="1:13" ht="33.75" x14ac:dyDescent="0.25">
      <c r="A118" s="5" t="s">
        <v>429</v>
      </c>
      <c r="B118" s="63" t="s">
        <v>270</v>
      </c>
      <c r="C118" s="5" t="s">
        <v>40</v>
      </c>
      <c r="D118" s="5" t="s">
        <v>59</v>
      </c>
      <c r="E118" s="25">
        <v>984</v>
      </c>
      <c r="F118" s="31" t="s">
        <v>148</v>
      </c>
      <c r="G118" s="25">
        <f>ROUND(K118*(100%-I$7),2)</f>
        <v>227.64</v>
      </c>
      <c r="H118" s="6">
        <f t="shared" si="5"/>
        <v>282.8</v>
      </c>
      <c r="I118" s="6">
        <f t="shared" si="6"/>
        <v>278275.20000000001</v>
      </c>
      <c r="J118" s="40" t="s">
        <v>120</v>
      </c>
      <c r="K118" s="41">
        <v>227.64</v>
      </c>
      <c r="M118" s="1"/>
    </row>
    <row r="119" spans="1:13" ht="33.75" x14ac:dyDescent="0.25">
      <c r="A119" s="5" t="s">
        <v>430</v>
      </c>
      <c r="B119" s="63" t="s">
        <v>167</v>
      </c>
      <c r="C119" s="5" t="s">
        <v>40</v>
      </c>
      <c r="D119" s="5" t="s">
        <v>60</v>
      </c>
      <c r="E119" s="25">
        <v>583</v>
      </c>
      <c r="F119" s="31" t="s">
        <v>148</v>
      </c>
      <c r="G119" s="25">
        <f>ROUND(K119*(100%-I$7),2)</f>
        <v>214.83</v>
      </c>
      <c r="H119" s="6">
        <f t="shared" si="5"/>
        <v>266.88</v>
      </c>
      <c r="I119" s="6">
        <f t="shared" si="6"/>
        <v>155591.04000000001</v>
      </c>
      <c r="J119" s="40" t="s">
        <v>120</v>
      </c>
      <c r="K119" s="41">
        <v>214.83</v>
      </c>
      <c r="M119" s="1"/>
    </row>
    <row r="120" spans="1:13" x14ac:dyDescent="0.25">
      <c r="A120" s="5" t="s">
        <v>431</v>
      </c>
      <c r="B120" s="63" t="s">
        <v>168</v>
      </c>
      <c r="C120" s="5" t="s">
        <v>39</v>
      </c>
      <c r="D120" s="5">
        <v>98504</v>
      </c>
      <c r="E120" s="25">
        <v>411.9</v>
      </c>
      <c r="F120" s="31" t="s">
        <v>119</v>
      </c>
      <c r="G120" s="25">
        <f>ROUND(K120*(100%-I$7),2)</f>
        <v>14.83</v>
      </c>
      <c r="H120" s="6">
        <f t="shared" si="5"/>
        <v>18.420000000000002</v>
      </c>
      <c r="I120" s="6">
        <f t="shared" si="6"/>
        <v>7587.2</v>
      </c>
      <c r="J120" s="40" t="s">
        <v>120</v>
      </c>
      <c r="K120" s="41">
        <v>14.83</v>
      </c>
      <c r="M120" s="1"/>
    </row>
    <row r="121" spans="1:13" x14ac:dyDescent="0.25">
      <c r="A121" s="5" t="s">
        <v>432</v>
      </c>
      <c r="B121" s="63" t="s">
        <v>149</v>
      </c>
      <c r="C121" s="5" t="s">
        <v>40</v>
      </c>
      <c r="D121" s="5" t="s">
        <v>56</v>
      </c>
      <c r="E121" s="25">
        <v>198</v>
      </c>
      <c r="F121" s="31" t="s">
        <v>135</v>
      </c>
      <c r="G121" s="25">
        <f>ROUND(K121*(100%-I$7),2)</f>
        <v>13.99</v>
      </c>
      <c r="H121" s="6">
        <f t="shared" si="5"/>
        <v>17.38</v>
      </c>
      <c r="I121" s="6">
        <f t="shared" si="6"/>
        <v>3441.24</v>
      </c>
      <c r="J121" s="40" t="s">
        <v>120</v>
      </c>
      <c r="K121" s="41">
        <v>13.99</v>
      </c>
      <c r="M121" s="1"/>
    </row>
    <row r="122" spans="1:13" ht="22.5" x14ac:dyDescent="0.25">
      <c r="A122" s="2" t="s">
        <v>433</v>
      </c>
      <c r="B122" s="62" t="s">
        <v>21</v>
      </c>
      <c r="C122" s="2"/>
      <c r="D122" s="2"/>
      <c r="E122" s="3"/>
      <c r="F122" s="3"/>
      <c r="G122" s="34"/>
      <c r="H122" s="4"/>
      <c r="I122" s="4">
        <f>SUM(I123:I124)</f>
        <v>66536.97</v>
      </c>
      <c r="J122" s="45"/>
      <c r="K122" s="41"/>
      <c r="M122" s="1"/>
    </row>
    <row r="123" spans="1:13" ht="33.75" x14ac:dyDescent="0.25">
      <c r="A123" s="5" t="s">
        <v>434</v>
      </c>
      <c r="B123" s="63" t="s">
        <v>228</v>
      </c>
      <c r="C123" s="5" t="s">
        <v>40</v>
      </c>
      <c r="D123" s="5" t="s">
        <v>61</v>
      </c>
      <c r="E123" s="25">
        <v>198</v>
      </c>
      <c r="F123" s="31" t="s">
        <v>135</v>
      </c>
      <c r="G123" s="25">
        <f>ROUND(K123*(100%-I$7),2)</f>
        <v>260.02</v>
      </c>
      <c r="H123" s="6">
        <f t="shared" si="5"/>
        <v>323.02</v>
      </c>
      <c r="I123" s="6">
        <f t="shared" si="6"/>
        <v>63957.96</v>
      </c>
      <c r="J123" s="40" t="s">
        <v>120</v>
      </c>
      <c r="K123" s="41">
        <v>260.02</v>
      </c>
      <c r="M123" s="1"/>
    </row>
    <row r="124" spans="1:13" ht="33.75" x14ac:dyDescent="0.25">
      <c r="A124" s="5" t="s">
        <v>435</v>
      </c>
      <c r="B124" s="63" t="s">
        <v>233</v>
      </c>
      <c r="C124" s="5" t="s">
        <v>39</v>
      </c>
      <c r="D124" s="5">
        <v>100726</v>
      </c>
      <c r="E124" s="25">
        <v>70.930000000000007</v>
      </c>
      <c r="F124" s="31" t="s">
        <v>119</v>
      </c>
      <c r="G124" s="25">
        <f>ROUND(K124*(100%-I$7),2)</f>
        <v>29.27</v>
      </c>
      <c r="H124" s="6">
        <f t="shared" si="5"/>
        <v>36.36</v>
      </c>
      <c r="I124" s="6">
        <f t="shared" si="6"/>
        <v>2579.0100000000002</v>
      </c>
      <c r="J124" s="40" t="s">
        <v>120</v>
      </c>
      <c r="K124" s="41">
        <v>29.27</v>
      </c>
      <c r="M124" s="1"/>
    </row>
    <row r="125" spans="1:13" x14ac:dyDescent="0.25">
      <c r="A125" s="2" t="s">
        <v>436</v>
      </c>
      <c r="B125" s="62" t="s">
        <v>22</v>
      </c>
      <c r="C125" s="2"/>
      <c r="D125" s="2"/>
      <c r="E125" s="3"/>
      <c r="F125" s="3"/>
      <c r="G125" s="34"/>
      <c r="H125" s="4"/>
      <c r="I125" s="4">
        <f>SUM(I126:I127)</f>
        <v>59461.81</v>
      </c>
      <c r="J125" s="45"/>
      <c r="K125" s="41"/>
      <c r="M125" s="1"/>
    </row>
    <row r="126" spans="1:13" ht="33.75" x14ac:dyDescent="0.25">
      <c r="A126" s="5" t="s">
        <v>437</v>
      </c>
      <c r="B126" s="63" t="s">
        <v>229</v>
      </c>
      <c r="C126" s="5" t="s">
        <v>40</v>
      </c>
      <c r="D126" s="5" t="s">
        <v>62</v>
      </c>
      <c r="E126" s="25">
        <v>480.57</v>
      </c>
      <c r="F126" s="31" t="s">
        <v>119</v>
      </c>
      <c r="G126" s="25">
        <f>ROUND(K126*(100%-I$7),2)</f>
        <v>95.22</v>
      </c>
      <c r="H126" s="6">
        <f t="shared" si="5"/>
        <v>118.29</v>
      </c>
      <c r="I126" s="6">
        <f t="shared" si="6"/>
        <v>56846.63</v>
      </c>
      <c r="J126" s="40" t="s">
        <v>120</v>
      </c>
      <c r="K126" s="41">
        <v>95.22</v>
      </c>
      <c r="M126" s="1"/>
    </row>
    <row r="127" spans="1:13" ht="33.75" x14ac:dyDescent="0.25">
      <c r="A127" s="5" t="s">
        <v>438</v>
      </c>
      <c r="B127" s="63" t="s">
        <v>230</v>
      </c>
      <c r="C127" s="5" t="s">
        <v>39</v>
      </c>
      <c r="D127" s="5">
        <v>92921</v>
      </c>
      <c r="E127" s="25">
        <v>228.8</v>
      </c>
      <c r="F127" s="31" t="s">
        <v>141</v>
      </c>
      <c r="G127" s="25">
        <f>ROUND(K127*(100%-I$7),2)</f>
        <v>9.1999999999999993</v>
      </c>
      <c r="H127" s="6">
        <f t="shared" si="5"/>
        <v>11.43</v>
      </c>
      <c r="I127" s="6">
        <f t="shared" si="6"/>
        <v>2615.1799999999998</v>
      </c>
      <c r="J127" s="40" t="s">
        <v>120</v>
      </c>
      <c r="K127" s="41">
        <v>9.1999999999999993</v>
      </c>
      <c r="M127" s="1"/>
    </row>
    <row r="128" spans="1:13" x14ac:dyDescent="0.25">
      <c r="A128" s="2" t="s">
        <v>439</v>
      </c>
      <c r="B128" s="62" t="s">
        <v>23</v>
      </c>
      <c r="C128" s="2"/>
      <c r="D128" s="2"/>
      <c r="E128" s="3"/>
      <c r="F128" s="3"/>
      <c r="G128" s="34"/>
      <c r="H128" s="4"/>
      <c r="I128" s="4">
        <f>SUM(I129:I132)</f>
        <v>110293.61</v>
      </c>
      <c r="J128" s="45"/>
      <c r="K128" s="41"/>
      <c r="M128" s="1"/>
    </row>
    <row r="129" spans="1:13" ht="33.75" x14ac:dyDescent="0.25">
      <c r="A129" s="5" t="s">
        <v>440</v>
      </c>
      <c r="B129" s="63" t="s">
        <v>231</v>
      </c>
      <c r="C129" s="5" t="s">
        <v>39</v>
      </c>
      <c r="D129" s="5">
        <v>93960</v>
      </c>
      <c r="E129" s="25">
        <v>342</v>
      </c>
      <c r="F129" s="31" t="s">
        <v>148</v>
      </c>
      <c r="G129" s="25">
        <f>ROUND(K129*(100%-I$7),2)</f>
        <v>219.64</v>
      </c>
      <c r="H129" s="6">
        <f t="shared" si="5"/>
        <v>272.86</v>
      </c>
      <c r="I129" s="6">
        <f t="shared" si="6"/>
        <v>93318.12</v>
      </c>
      <c r="J129" s="40" t="s">
        <v>120</v>
      </c>
      <c r="K129" s="41">
        <v>219.64</v>
      </c>
      <c r="M129" s="1"/>
    </row>
    <row r="130" spans="1:13" ht="45" x14ac:dyDescent="0.25">
      <c r="A130" s="5" t="s">
        <v>441</v>
      </c>
      <c r="B130" s="63" t="s">
        <v>232</v>
      </c>
      <c r="C130" s="5" t="s">
        <v>39</v>
      </c>
      <c r="D130" s="5">
        <v>91099</v>
      </c>
      <c r="E130" s="25">
        <v>68.7</v>
      </c>
      <c r="F130" s="31" t="s">
        <v>119</v>
      </c>
      <c r="G130" s="25">
        <f>ROUND(K130*(100%-I$7),2)</f>
        <v>182.16</v>
      </c>
      <c r="H130" s="6">
        <f t="shared" si="5"/>
        <v>226.3</v>
      </c>
      <c r="I130" s="6">
        <f t="shared" si="6"/>
        <v>15546.81</v>
      </c>
      <c r="J130" s="40" t="s">
        <v>120</v>
      </c>
      <c r="K130" s="41">
        <v>182.16</v>
      </c>
      <c r="M130" s="1"/>
    </row>
    <row r="131" spans="1:13" ht="22.5" x14ac:dyDescent="0.25">
      <c r="A131" s="5" t="s">
        <v>442</v>
      </c>
      <c r="B131" s="63" t="s">
        <v>221</v>
      </c>
      <c r="C131" s="5" t="s">
        <v>57</v>
      </c>
      <c r="D131" s="5">
        <v>102726</v>
      </c>
      <c r="E131" s="25">
        <v>24</v>
      </c>
      <c r="F131" s="31" t="s">
        <v>135</v>
      </c>
      <c r="G131" s="25">
        <f>ROUND(K131*(100%-I$7),2)</f>
        <v>25.77</v>
      </c>
      <c r="H131" s="6">
        <f t="shared" si="5"/>
        <v>32.01</v>
      </c>
      <c r="I131" s="6">
        <f t="shared" si="6"/>
        <v>768.24</v>
      </c>
      <c r="J131" s="40" t="s">
        <v>120</v>
      </c>
      <c r="K131" s="41">
        <v>25.77</v>
      </c>
      <c r="M131" s="1"/>
    </row>
    <row r="132" spans="1:13" x14ac:dyDescent="0.25">
      <c r="A132" s="5" t="s">
        <v>443</v>
      </c>
      <c r="B132" s="63" t="s">
        <v>149</v>
      </c>
      <c r="C132" s="5" t="s">
        <v>40</v>
      </c>
      <c r="D132" s="5" t="s">
        <v>56</v>
      </c>
      <c r="E132" s="25">
        <v>38</v>
      </c>
      <c r="F132" s="31" t="s">
        <v>135</v>
      </c>
      <c r="G132" s="25">
        <f>ROUND(K132*(100%-I$7),2)</f>
        <v>13.99</v>
      </c>
      <c r="H132" s="6">
        <f t="shared" si="5"/>
        <v>17.38</v>
      </c>
      <c r="I132" s="6">
        <f t="shared" si="6"/>
        <v>660.44</v>
      </c>
      <c r="J132" s="40" t="s">
        <v>120</v>
      </c>
      <c r="K132" s="41">
        <v>13.99</v>
      </c>
      <c r="M132" s="1"/>
    </row>
    <row r="133" spans="1:13" ht="22.5" x14ac:dyDescent="0.25">
      <c r="A133" s="2" t="s">
        <v>444</v>
      </c>
      <c r="B133" s="62" t="s">
        <v>271</v>
      </c>
      <c r="C133" s="2"/>
      <c r="D133" s="2"/>
      <c r="E133" s="3"/>
      <c r="F133" s="3"/>
      <c r="G133" s="34"/>
      <c r="H133" s="4"/>
      <c r="I133" s="4">
        <f>SUM(I134:I135)</f>
        <v>12769.26</v>
      </c>
      <c r="J133" s="45"/>
      <c r="K133" s="41"/>
      <c r="M133" s="1"/>
    </row>
    <row r="134" spans="1:13" ht="33.75" x14ac:dyDescent="0.25">
      <c r="A134" s="5" t="s">
        <v>445</v>
      </c>
      <c r="B134" s="63" t="s">
        <v>228</v>
      </c>
      <c r="C134" s="5" t="s">
        <v>40</v>
      </c>
      <c r="D134" s="5" t="s">
        <v>61</v>
      </c>
      <c r="E134" s="25">
        <v>38</v>
      </c>
      <c r="F134" s="31" t="s">
        <v>135</v>
      </c>
      <c r="G134" s="25">
        <f>ROUND(K134*(100%-I$7),2)</f>
        <v>260.02</v>
      </c>
      <c r="H134" s="6">
        <f t="shared" si="5"/>
        <v>323.02</v>
      </c>
      <c r="I134" s="6">
        <f t="shared" si="6"/>
        <v>12274.76</v>
      </c>
      <c r="J134" s="40" t="s">
        <v>120</v>
      </c>
      <c r="K134" s="41">
        <v>260.02</v>
      </c>
      <c r="M134" s="1"/>
    </row>
    <row r="135" spans="1:13" ht="33.75" x14ac:dyDescent="0.25">
      <c r="A135" s="5" t="s">
        <v>446</v>
      </c>
      <c r="B135" s="63" t="s">
        <v>233</v>
      </c>
      <c r="C135" s="5" t="s">
        <v>39</v>
      </c>
      <c r="D135" s="5">
        <v>100726</v>
      </c>
      <c r="E135" s="25">
        <v>13.6</v>
      </c>
      <c r="F135" s="31" t="s">
        <v>119</v>
      </c>
      <c r="G135" s="25">
        <f>ROUND(K135*(100%-I$7),2)</f>
        <v>29.27</v>
      </c>
      <c r="H135" s="6">
        <f t="shared" si="5"/>
        <v>36.36</v>
      </c>
      <c r="I135" s="6">
        <f t="shared" si="6"/>
        <v>494.5</v>
      </c>
      <c r="J135" s="40" t="s">
        <v>120</v>
      </c>
      <c r="K135" s="41">
        <v>29.27</v>
      </c>
      <c r="M135" s="1"/>
    </row>
    <row r="136" spans="1:13" x14ac:dyDescent="0.25">
      <c r="A136" s="2" t="s">
        <v>447</v>
      </c>
      <c r="B136" s="62" t="s">
        <v>24</v>
      </c>
      <c r="C136" s="2"/>
      <c r="D136" s="2"/>
      <c r="E136" s="3"/>
      <c r="F136" s="3"/>
      <c r="G136" s="34"/>
      <c r="H136" s="4"/>
      <c r="I136" s="4">
        <f>SUM(I137:I138)</f>
        <v>8858.84</v>
      </c>
      <c r="J136" s="45"/>
      <c r="K136" s="41"/>
      <c r="M136" s="1"/>
    </row>
    <row r="137" spans="1:13" ht="33.75" x14ac:dyDescent="0.25">
      <c r="A137" s="5" t="s">
        <v>448</v>
      </c>
      <c r="B137" s="63" t="s">
        <v>229</v>
      </c>
      <c r="C137" s="5" t="s">
        <v>40</v>
      </c>
      <c r="D137" s="5" t="s">
        <v>62</v>
      </c>
      <c r="E137" s="25">
        <v>68.7</v>
      </c>
      <c r="F137" s="31" t="s">
        <v>119</v>
      </c>
      <c r="G137" s="25">
        <f>ROUND(K137*(100%-I$7),2)</f>
        <v>95.22</v>
      </c>
      <c r="H137" s="6">
        <f t="shared" si="5"/>
        <v>118.29</v>
      </c>
      <c r="I137" s="6">
        <f t="shared" si="6"/>
        <v>8126.52</v>
      </c>
      <c r="J137" s="40" t="s">
        <v>120</v>
      </c>
      <c r="K137" s="41">
        <v>95.22</v>
      </c>
      <c r="M137" s="1"/>
    </row>
    <row r="138" spans="1:13" ht="33.75" x14ac:dyDescent="0.25">
      <c r="A138" s="5" t="s">
        <v>449</v>
      </c>
      <c r="B138" s="63" t="s">
        <v>230</v>
      </c>
      <c r="C138" s="5" t="s">
        <v>39</v>
      </c>
      <c r="D138" s="5">
        <v>92921</v>
      </c>
      <c r="E138" s="25">
        <v>64.069999999999993</v>
      </c>
      <c r="F138" s="31" t="s">
        <v>141</v>
      </c>
      <c r="G138" s="25">
        <f>ROUND(K138*(100%-I$7),2)</f>
        <v>9.1999999999999993</v>
      </c>
      <c r="H138" s="6">
        <f t="shared" si="5"/>
        <v>11.43</v>
      </c>
      <c r="I138" s="6">
        <f t="shared" si="6"/>
        <v>732.32</v>
      </c>
      <c r="J138" s="40" t="s">
        <v>120</v>
      </c>
      <c r="K138" s="41">
        <v>9.1999999999999993</v>
      </c>
      <c r="M138" s="1"/>
    </row>
    <row r="139" spans="1:13" x14ac:dyDescent="0.25">
      <c r="A139" s="2" t="s">
        <v>450</v>
      </c>
      <c r="B139" s="62" t="s">
        <v>25</v>
      </c>
      <c r="C139" s="2"/>
      <c r="D139" s="2"/>
      <c r="E139" s="3"/>
      <c r="F139" s="3"/>
      <c r="G139" s="34"/>
      <c r="H139" s="4"/>
      <c r="I139" s="69">
        <f>(I140+I143+I157+I162+I166+I176+I183)</f>
        <v>155292.13</v>
      </c>
      <c r="J139" s="45"/>
      <c r="K139" s="41"/>
      <c r="M139" s="1"/>
    </row>
    <row r="140" spans="1:13" x14ac:dyDescent="0.25">
      <c r="A140" s="2" t="s">
        <v>451</v>
      </c>
      <c r="B140" s="62" t="s">
        <v>26</v>
      </c>
      <c r="C140" s="2"/>
      <c r="D140" s="2"/>
      <c r="E140" s="3"/>
      <c r="F140" s="3"/>
      <c r="G140" s="34"/>
      <c r="H140" s="4"/>
      <c r="I140" s="4">
        <f>SUM(I141:I142)</f>
        <v>615.42000000000007</v>
      </c>
      <c r="J140" s="45"/>
      <c r="K140" s="41"/>
      <c r="M140" s="1"/>
    </row>
    <row r="141" spans="1:13" ht="22.5" x14ac:dyDescent="0.25">
      <c r="A141" s="5" t="s">
        <v>452</v>
      </c>
      <c r="B141" s="63" t="s">
        <v>171</v>
      </c>
      <c r="C141" s="5" t="s">
        <v>39</v>
      </c>
      <c r="D141" s="5">
        <v>102989</v>
      </c>
      <c r="E141" s="25">
        <v>7.8</v>
      </c>
      <c r="F141" s="31" t="s">
        <v>148</v>
      </c>
      <c r="G141" s="25">
        <f>ROUND(K141*(100%-I$7),2)</f>
        <v>53.8</v>
      </c>
      <c r="H141" s="6">
        <f t="shared" ref="H141:H204" si="7">ROUND(G141*(1+I$5),2)</f>
        <v>66.84</v>
      </c>
      <c r="I141" s="6">
        <f t="shared" ref="I141:I204" si="8">ROUND(E141*H141,2)</f>
        <v>521.35</v>
      </c>
      <c r="J141" s="40" t="s">
        <v>120</v>
      </c>
      <c r="K141" s="41">
        <v>53.8</v>
      </c>
      <c r="M141" s="1"/>
    </row>
    <row r="142" spans="1:13" x14ac:dyDescent="0.25">
      <c r="A142" s="5" t="s">
        <v>453</v>
      </c>
      <c r="B142" s="63" t="s">
        <v>172</v>
      </c>
      <c r="C142" s="5" t="s">
        <v>39</v>
      </c>
      <c r="D142" s="5">
        <v>99063</v>
      </c>
      <c r="E142" s="25">
        <v>7.8</v>
      </c>
      <c r="F142" s="31" t="s">
        <v>148</v>
      </c>
      <c r="G142" s="25">
        <f>ROUND(K142*(100%-I$7),2)</f>
        <v>9.7100000000000009</v>
      </c>
      <c r="H142" s="6">
        <f t="shared" si="7"/>
        <v>12.06</v>
      </c>
      <c r="I142" s="6">
        <f t="shared" si="8"/>
        <v>94.07</v>
      </c>
      <c r="J142" s="40" t="s">
        <v>120</v>
      </c>
      <c r="K142" s="41">
        <v>9.7100000000000009</v>
      </c>
      <c r="M142" s="1"/>
    </row>
    <row r="143" spans="1:13" ht="22.5" x14ac:dyDescent="0.25">
      <c r="A143" s="2" t="s">
        <v>454</v>
      </c>
      <c r="B143" s="62" t="s">
        <v>272</v>
      </c>
      <c r="C143" s="2"/>
      <c r="D143" s="2"/>
      <c r="E143" s="3"/>
      <c r="F143" s="3"/>
      <c r="G143" s="34"/>
      <c r="H143" s="4"/>
      <c r="I143" s="4">
        <f>SUM(I144:I156)</f>
        <v>4403.21</v>
      </c>
      <c r="J143" s="45"/>
      <c r="K143" s="41"/>
      <c r="M143" s="1"/>
    </row>
    <row r="144" spans="1:13" ht="22.5" x14ac:dyDescent="0.25">
      <c r="A144" s="5" t="s">
        <v>455</v>
      </c>
      <c r="B144" s="63" t="s">
        <v>179</v>
      </c>
      <c r="C144" s="5" t="s">
        <v>39</v>
      </c>
      <c r="D144" s="5">
        <v>93358</v>
      </c>
      <c r="E144" s="25">
        <v>2.0499999999999998</v>
      </c>
      <c r="F144" s="31" t="s">
        <v>125</v>
      </c>
      <c r="G144" s="25">
        <f t="shared" ref="G144:G156" si="9">ROUND(K144*(100%-I$7),2)</f>
        <v>80.739999999999995</v>
      </c>
      <c r="H144" s="6">
        <f t="shared" si="7"/>
        <v>100.3</v>
      </c>
      <c r="I144" s="6">
        <f t="shared" si="8"/>
        <v>205.62</v>
      </c>
      <c r="J144" s="40" t="s">
        <v>120</v>
      </c>
      <c r="K144" s="41">
        <v>80.739999999999995</v>
      </c>
      <c r="M144" s="1"/>
    </row>
    <row r="145" spans="1:13" x14ac:dyDescent="0.25">
      <c r="A145" s="5" t="s">
        <v>456</v>
      </c>
      <c r="B145" s="63" t="s">
        <v>234</v>
      </c>
      <c r="C145" s="5" t="s">
        <v>40</v>
      </c>
      <c r="D145" s="5">
        <v>5622</v>
      </c>
      <c r="E145" s="25">
        <v>1.95</v>
      </c>
      <c r="F145" s="31" t="s">
        <v>119</v>
      </c>
      <c r="G145" s="25">
        <f t="shared" si="9"/>
        <v>6.73</v>
      </c>
      <c r="H145" s="6">
        <f t="shared" si="7"/>
        <v>8.36</v>
      </c>
      <c r="I145" s="6">
        <f t="shared" si="8"/>
        <v>16.3</v>
      </c>
      <c r="J145" s="40" t="s">
        <v>120</v>
      </c>
      <c r="K145" s="41">
        <v>6.73</v>
      </c>
      <c r="M145" s="1"/>
    </row>
    <row r="146" spans="1:13" ht="33.75" x14ac:dyDescent="0.25">
      <c r="A146" s="5" t="s">
        <v>457</v>
      </c>
      <c r="B146" s="63" t="s">
        <v>235</v>
      </c>
      <c r="C146" s="5" t="s">
        <v>39</v>
      </c>
      <c r="D146" s="5">
        <v>92916</v>
      </c>
      <c r="E146" s="25">
        <v>15</v>
      </c>
      <c r="F146" s="31" t="s">
        <v>141</v>
      </c>
      <c r="G146" s="25">
        <f t="shared" si="9"/>
        <v>14.41</v>
      </c>
      <c r="H146" s="6">
        <f t="shared" si="7"/>
        <v>17.899999999999999</v>
      </c>
      <c r="I146" s="6">
        <f t="shared" si="8"/>
        <v>268.5</v>
      </c>
      <c r="J146" s="40" t="s">
        <v>120</v>
      </c>
      <c r="K146" s="41">
        <v>14.41</v>
      </c>
      <c r="M146" s="1"/>
    </row>
    <row r="147" spans="1:13" ht="33.75" x14ac:dyDescent="0.25">
      <c r="A147" s="5" t="s">
        <v>458</v>
      </c>
      <c r="B147" s="63" t="s">
        <v>236</v>
      </c>
      <c r="C147" s="5" t="s">
        <v>39</v>
      </c>
      <c r="D147" s="5">
        <v>92917</v>
      </c>
      <c r="E147" s="25">
        <v>94.5</v>
      </c>
      <c r="F147" s="31" t="s">
        <v>141</v>
      </c>
      <c r="G147" s="25">
        <f t="shared" si="9"/>
        <v>12.93</v>
      </c>
      <c r="H147" s="6">
        <f t="shared" si="7"/>
        <v>16.059999999999999</v>
      </c>
      <c r="I147" s="6">
        <f t="shared" si="8"/>
        <v>1517.67</v>
      </c>
      <c r="J147" s="40" t="s">
        <v>120</v>
      </c>
      <c r="K147" s="41">
        <v>12.93</v>
      </c>
      <c r="M147" s="1"/>
    </row>
    <row r="148" spans="1:13" ht="22.5" x14ac:dyDescent="0.25">
      <c r="A148" s="5" t="s">
        <v>459</v>
      </c>
      <c r="B148" s="63" t="s">
        <v>274</v>
      </c>
      <c r="C148" s="5" t="s">
        <v>40</v>
      </c>
      <c r="D148" s="5" t="s">
        <v>63</v>
      </c>
      <c r="E148" s="25">
        <v>1.1599999999999999</v>
      </c>
      <c r="F148" s="31" t="s">
        <v>125</v>
      </c>
      <c r="G148" s="25">
        <f t="shared" si="9"/>
        <v>635.91999999999996</v>
      </c>
      <c r="H148" s="6">
        <f t="shared" si="7"/>
        <v>790</v>
      </c>
      <c r="I148" s="6">
        <f t="shared" si="8"/>
        <v>916.4</v>
      </c>
      <c r="J148" s="40" t="s">
        <v>120</v>
      </c>
      <c r="K148" s="41">
        <v>635.91999999999996</v>
      </c>
      <c r="M148" s="1"/>
    </row>
    <row r="149" spans="1:13" x14ac:dyDescent="0.25">
      <c r="A149" s="5" t="s">
        <v>460</v>
      </c>
      <c r="B149" s="63" t="s">
        <v>273</v>
      </c>
      <c r="C149" s="5" t="s">
        <v>40</v>
      </c>
      <c r="D149" s="5" t="s">
        <v>64</v>
      </c>
      <c r="E149" s="25">
        <v>0.1</v>
      </c>
      <c r="F149" s="31" t="s">
        <v>125</v>
      </c>
      <c r="G149" s="25">
        <f t="shared" si="9"/>
        <v>545.27</v>
      </c>
      <c r="H149" s="6">
        <f t="shared" si="7"/>
        <v>677.39</v>
      </c>
      <c r="I149" s="6">
        <f t="shared" si="8"/>
        <v>67.739999999999995</v>
      </c>
      <c r="J149" s="40" t="s">
        <v>120</v>
      </c>
      <c r="K149" s="41">
        <v>545.27</v>
      </c>
      <c r="M149" s="1"/>
    </row>
    <row r="150" spans="1:13" ht="22.5" x14ac:dyDescent="0.25">
      <c r="A150" s="5" t="s">
        <v>461</v>
      </c>
      <c r="B150" s="63" t="s">
        <v>195</v>
      </c>
      <c r="C150" s="5" t="s">
        <v>39</v>
      </c>
      <c r="D150" s="5">
        <v>103670</v>
      </c>
      <c r="E150" s="25">
        <v>0.1</v>
      </c>
      <c r="F150" s="31" t="s">
        <v>125</v>
      </c>
      <c r="G150" s="25">
        <f t="shared" si="9"/>
        <v>290.08999999999997</v>
      </c>
      <c r="H150" s="6">
        <f t="shared" si="7"/>
        <v>360.38</v>
      </c>
      <c r="I150" s="6">
        <f t="shared" si="8"/>
        <v>36.04</v>
      </c>
      <c r="J150" s="40" t="s">
        <v>120</v>
      </c>
      <c r="K150" s="41">
        <v>290.08999999999997</v>
      </c>
      <c r="M150" s="1"/>
    </row>
    <row r="151" spans="1:13" ht="22.5" x14ac:dyDescent="0.25">
      <c r="A151" s="5" t="s">
        <v>462</v>
      </c>
      <c r="B151" s="63" t="s">
        <v>275</v>
      </c>
      <c r="C151" s="5" t="s">
        <v>39</v>
      </c>
      <c r="D151" s="5">
        <v>96542</v>
      </c>
      <c r="E151" s="25">
        <v>9</v>
      </c>
      <c r="F151" s="31" t="s">
        <v>119</v>
      </c>
      <c r="G151" s="25">
        <f t="shared" si="9"/>
        <v>92.88</v>
      </c>
      <c r="H151" s="6">
        <f t="shared" si="7"/>
        <v>115.38</v>
      </c>
      <c r="I151" s="6">
        <f t="shared" si="8"/>
        <v>1038.42</v>
      </c>
      <c r="J151" s="40" t="s">
        <v>120</v>
      </c>
      <c r="K151" s="41">
        <v>92.88</v>
      </c>
      <c r="M151" s="1"/>
    </row>
    <row r="152" spans="1:13" ht="22.5" x14ac:dyDescent="0.25">
      <c r="A152" s="5" t="s">
        <v>463</v>
      </c>
      <c r="B152" s="63" t="s">
        <v>176</v>
      </c>
      <c r="C152" s="5" t="s">
        <v>39</v>
      </c>
      <c r="D152" s="5">
        <v>95241</v>
      </c>
      <c r="E152" s="25">
        <v>2.5499999999999998</v>
      </c>
      <c r="F152" s="31" t="s">
        <v>119</v>
      </c>
      <c r="G152" s="25">
        <f t="shared" si="9"/>
        <v>37.4</v>
      </c>
      <c r="H152" s="6">
        <f t="shared" si="7"/>
        <v>46.46</v>
      </c>
      <c r="I152" s="6">
        <f t="shared" si="8"/>
        <v>118.47</v>
      </c>
      <c r="J152" s="40" t="s">
        <v>120</v>
      </c>
      <c r="K152" s="41">
        <v>37.4</v>
      </c>
      <c r="M152" s="1"/>
    </row>
    <row r="153" spans="1:13" ht="33.75" x14ac:dyDescent="0.25">
      <c r="A153" s="5" t="s">
        <v>464</v>
      </c>
      <c r="B153" s="63" t="s">
        <v>138</v>
      </c>
      <c r="C153" s="5" t="s">
        <v>39</v>
      </c>
      <c r="D153" s="5">
        <v>100981</v>
      </c>
      <c r="E153" s="25">
        <v>2.65</v>
      </c>
      <c r="F153" s="31" t="s">
        <v>125</v>
      </c>
      <c r="G153" s="25">
        <f t="shared" si="9"/>
        <v>9.36</v>
      </c>
      <c r="H153" s="6">
        <f t="shared" si="7"/>
        <v>11.63</v>
      </c>
      <c r="I153" s="6">
        <f t="shared" si="8"/>
        <v>30.82</v>
      </c>
      <c r="J153" s="40" t="s">
        <v>120</v>
      </c>
      <c r="K153" s="41">
        <v>9.36</v>
      </c>
      <c r="M153" s="1"/>
    </row>
    <row r="154" spans="1:13" ht="22.5" x14ac:dyDescent="0.25">
      <c r="A154" s="5" t="s">
        <v>465</v>
      </c>
      <c r="B154" s="63" t="s">
        <v>209</v>
      </c>
      <c r="C154" s="5" t="s">
        <v>39</v>
      </c>
      <c r="D154" s="5">
        <v>97914</v>
      </c>
      <c r="E154" s="25">
        <v>25.81</v>
      </c>
      <c r="F154" s="31" t="s">
        <v>127</v>
      </c>
      <c r="G154" s="25">
        <f t="shared" si="9"/>
        <v>2.95</v>
      </c>
      <c r="H154" s="6">
        <f t="shared" si="7"/>
        <v>3.66</v>
      </c>
      <c r="I154" s="6">
        <f t="shared" si="8"/>
        <v>94.46</v>
      </c>
      <c r="J154" s="40" t="s">
        <v>120</v>
      </c>
      <c r="K154" s="41">
        <v>2.95</v>
      </c>
      <c r="M154" s="1"/>
    </row>
    <row r="155" spans="1:13" x14ac:dyDescent="0.25">
      <c r="A155" s="5" t="s">
        <v>466</v>
      </c>
      <c r="B155" s="63" t="s">
        <v>723</v>
      </c>
      <c r="C155" s="5" t="s">
        <v>42</v>
      </c>
      <c r="D155" s="5" t="s">
        <v>43</v>
      </c>
      <c r="E155" s="25">
        <v>2.65</v>
      </c>
      <c r="F155" s="31" t="s">
        <v>125</v>
      </c>
      <c r="G155" s="25">
        <f t="shared" si="9"/>
        <v>24.13</v>
      </c>
      <c r="H155" s="6">
        <f>ROUND(G155*(1+I$6),2)</f>
        <v>28.18</v>
      </c>
      <c r="I155" s="6">
        <f t="shared" si="8"/>
        <v>74.680000000000007</v>
      </c>
      <c r="J155" s="40" t="s">
        <v>129</v>
      </c>
      <c r="K155" s="41">
        <v>24.13</v>
      </c>
      <c r="M155" s="1"/>
    </row>
    <row r="156" spans="1:13" x14ac:dyDescent="0.25">
      <c r="A156" s="5" t="s">
        <v>467</v>
      </c>
      <c r="B156" s="63" t="s">
        <v>172</v>
      </c>
      <c r="C156" s="5" t="s">
        <v>39</v>
      </c>
      <c r="D156" s="5">
        <v>99063</v>
      </c>
      <c r="E156" s="25">
        <v>1.5</v>
      </c>
      <c r="F156" s="31" t="s">
        <v>148</v>
      </c>
      <c r="G156" s="25">
        <f t="shared" si="9"/>
        <v>9.7100000000000009</v>
      </c>
      <c r="H156" s="6">
        <f t="shared" si="7"/>
        <v>12.06</v>
      </c>
      <c r="I156" s="6">
        <f t="shared" si="8"/>
        <v>18.09</v>
      </c>
      <c r="J156" s="40" t="s">
        <v>120</v>
      </c>
      <c r="K156" s="41">
        <v>9.7100000000000009</v>
      </c>
      <c r="M156" s="1"/>
    </row>
    <row r="157" spans="1:13" ht="22.5" x14ac:dyDescent="0.25">
      <c r="A157" s="2" t="s">
        <v>468</v>
      </c>
      <c r="B157" s="62" t="s">
        <v>27</v>
      </c>
      <c r="C157" s="2"/>
      <c r="D157" s="2"/>
      <c r="E157" s="3"/>
      <c r="F157" s="3"/>
      <c r="G157" s="34"/>
      <c r="H157" s="4"/>
      <c r="I157" s="4">
        <f>SUM(I158:I161)</f>
        <v>1175.31</v>
      </c>
      <c r="J157" s="45"/>
      <c r="K157" s="41"/>
      <c r="M157" s="1"/>
    </row>
    <row r="158" spans="1:13" ht="33.75" x14ac:dyDescent="0.25">
      <c r="A158" s="5" t="s">
        <v>469</v>
      </c>
      <c r="B158" s="63" t="s">
        <v>235</v>
      </c>
      <c r="C158" s="5" t="s">
        <v>39</v>
      </c>
      <c r="D158" s="5">
        <v>92916</v>
      </c>
      <c r="E158" s="25">
        <v>15</v>
      </c>
      <c r="F158" s="31" t="s">
        <v>141</v>
      </c>
      <c r="G158" s="25">
        <f>ROUND(K158*(100%-I$7),2)</f>
        <v>14.41</v>
      </c>
      <c r="H158" s="6">
        <f t="shared" si="7"/>
        <v>17.899999999999999</v>
      </c>
      <c r="I158" s="6">
        <f t="shared" si="8"/>
        <v>268.5</v>
      </c>
      <c r="J158" s="40" t="s">
        <v>120</v>
      </c>
      <c r="K158" s="41">
        <v>14.41</v>
      </c>
      <c r="M158" s="1"/>
    </row>
    <row r="159" spans="1:13" ht="33.75" x14ac:dyDescent="0.25">
      <c r="A159" s="5" t="s">
        <v>470</v>
      </c>
      <c r="B159" s="63" t="s">
        <v>276</v>
      </c>
      <c r="C159" s="5" t="s">
        <v>39</v>
      </c>
      <c r="D159" s="5">
        <v>92919</v>
      </c>
      <c r="E159" s="25">
        <v>27.85</v>
      </c>
      <c r="F159" s="31" t="s">
        <v>141</v>
      </c>
      <c r="G159" s="25">
        <f>ROUND(K159*(100%-I$7),2)</f>
        <v>11.21</v>
      </c>
      <c r="H159" s="6">
        <f t="shared" si="7"/>
        <v>13.93</v>
      </c>
      <c r="I159" s="6">
        <f t="shared" si="8"/>
        <v>387.95</v>
      </c>
      <c r="J159" s="40" t="s">
        <v>120</v>
      </c>
      <c r="K159" s="41">
        <v>11.21</v>
      </c>
      <c r="M159" s="1"/>
    </row>
    <row r="160" spans="1:13" ht="22.5" x14ac:dyDescent="0.25">
      <c r="A160" s="5" t="s">
        <v>471</v>
      </c>
      <c r="B160" s="63" t="s">
        <v>216</v>
      </c>
      <c r="C160" s="5" t="s">
        <v>40</v>
      </c>
      <c r="D160" s="5" t="s">
        <v>52</v>
      </c>
      <c r="E160" s="25">
        <v>0.15</v>
      </c>
      <c r="F160" s="31" t="s">
        <v>125</v>
      </c>
      <c r="G160" s="25">
        <f>ROUND(K160*(100%-I$7),2)</f>
        <v>685.41</v>
      </c>
      <c r="H160" s="6">
        <f t="shared" si="7"/>
        <v>851.48</v>
      </c>
      <c r="I160" s="6">
        <f t="shared" si="8"/>
        <v>127.72</v>
      </c>
      <c r="J160" s="40" t="s">
        <v>120</v>
      </c>
      <c r="K160" s="41">
        <v>685.41</v>
      </c>
      <c r="M160" s="1"/>
    </row>
    <row r="161" spans="1:13" ht="22.5" x14ac:dyDescent="0.25">
      <c r="A161" s="5" t="s">
        <v>472</v>
      </c>
      <c r="B161" s="63" t="s">
        <v>275</v>
      </c>
      <c r="C161" s="5" t="s">
        <v>39</v>
      </c>
      <c r="D161" s="5">
        <v>96542</v>
      </c>
      <c r="E161" s="25">
        <v>3.39</v>
      </c>
      <c r="F161" s="31" t="s">
        <v>119</v>
      </c>
      <c r="G161" s="25">
        <f>ROUND(K161*(100%-I$7),2)</f>
        <v>92.88</v>
      </c>
      <c r="H161" s="6">
        <f t="shared" si="7"/>
        <v>115.38</v>
      </c>
      <c r="I161" s="6">
        <f t="shared" si="8"/>
        <v>391.14</v>
      </c>
      <c r="J161" s="40" t="s">
        <v>120</v>
      </c>
      <c r="K161" s="41">
        <v>92.88</v>
      </c>
      <c r="M161" s="1"/>
    </row>
    <row r="162" spans="1:13" x14ac:dyDescent="0.25">
      <c r="A162" s="2" t="s">
        <v>473</v>
      </c>
      <c r="B162" s="62" t="s">
        <v>28</v>
      </c>
      <c r="C162" s="2"/>
      <c r="D162" s="2"/>
      <c r="E162" s="3"/>
      <c r="F162" s="3"/>
      <c r="G162" s="34"/>
      <c r="H162" s="4"/>
      <c r="I162" s="4">
        <f>SUM(I163:I165)</f>
        <v>18716.14</v>
      </c>
      <c r="J162" s="45"/>
      <c r="K162" s="41"/>
      <c r="M162" s="1"/>
    </row>
    <row r="163" spans="1:13" ht="33.75" x14ac:dyDescent="0.25">
      <c r="A163" s="5" t="s">
        <v>474</v>
      </c>
      <c r="B163" s="63" t="s">
        <v>193</v>
      </c>
      <c r="C163" s="5" t="s">
        <v>39</v>
      </c>
      <c r="D163" s="5">
        <v>92212</v>
      </c>
      <c r="E163" s="25">
        <v>24</v>
      </c>
      <c r="F163" s="31" t="s">
        <v>148</v>
      </c>
      <c r="G163" s="25">
        <f>ROUND(K163*(100%-I$7),2)</f>
        <v>294.97000000000003</v>
      </c>
      <c r="H163" s="6">
        <f t="shared" si="7"/>
        <v>366.44</v>
      </c>
      <c r="I163" s="6">
        <f t="shared" si="8"/>
        <v>8794.56</v>
      </c>
      <c r="J163" s="40" t="s">
        <v>120</v>
      </c>
      <c r="K163" s="41">
        <v>294.97000000000003</v>
      </c>
      <c r="M163" s="1"/>
    </row>
    <row r="164" spans="1:13" ht="22.5" x14ac:dyDescent="0.25">
      <c r="A164" s="5" t="s">
        <v>475</v>
      </c>
      <c r="B164" s="63" t="s">
        <v>277</v>
      </c>
      <c r="C164" s="5" t="s">
        <v>40</v>
      </c>
      <c r="D164" s="5">
        <v>90708</v>
      </c>
      <c r="E164" s="25">
        <v>14</v>
      </c>
      <c r="F164" s="31" t="s">
        <v>148</v>
      </c>
      <c r="G164" s="25">
        <f>ROUND(K164*(100%-I$7),2)</f>
        <v>544.11</v>
      </c>
      <c r="H164" s="6">
        <f t="shared" si="7"/>
        <v>675.95</v>
      </c>
      <c r="I164" s="6">
        <f t="shared" si="8"/>
        <v>9463.2999999999993</v>
      </c>
      <c r="J164" s="40" t="s">
        <v>120</v>
      </c>
      <c r="K164" s="41">
        <v>544.11</v>
      </c>
      <c r="M164" s="1"/>
    </row>
    <row r="165" spans="1:13" x14ac:dyDescent="0.25">
      <c r="A165" s="5" t="s">
        <v>476</v>
      </c>
      <c r="B165" s="63" t="s">
        <v>172</v>
      </c>
      <c r="C165" s="5" t="s">
        <v>39</v>
      </c>
      <c r="D165" s="5">
        <v>99063</v>
      </c>
      <c r="E165" s="25">
        <v>38</v>
      </c>
      <c r="F165" s="31" t="s">
        <v>148</v>
      </c>
      <c r="G165" s="25">
        <f>ROUND(K165*(100%-I$7),2)</f>
        <v>9.7100000000000009</v>
      </c>
      <c r="H165" s="6">
        <f t="shared" si="7"/>
        <v>12.06</v>
      </c>
      <c r="I165" s="6">
        <f t="shared" si="8"/>
        <v>458.28</v>
      </c>
      <c r="J165" s="40" t="s">
        <v>120</v>
      </c>
      <c r="K165" s="41">
        <v>9.7100000000000009</v>
      </c>
      <c r="M165" s="1"/>
    </row>
    <row r="166" spans="1:13" x14ac:dyDescent="0.25">
      <c r="A166" s="2" t="s">
        <v>477</v>
      </c>
      <c r="B166" s="62" t="s">
        <v>278</v>
      </c>
      <c r="C166" s="2"/>
      <c r="D166" s="2"/>
      <c r="E166" s="3"/>
      <c r="F166" s="3"/>
      <c r="G166" s="34"/>
      <c r="H166" s="4"/>
      <c r="I166" s="4">
        <f>SUM(I167:I175)</f>
        <v>12173.88</v>
      </c>
      <c r="J166" s="45"/>
      <c r="K166" s="41"/>
      <c r="M166" s="1"/>
    </row>
    <row r="167" spans="1:13" ht="22.5" x14ac:dyDescent="0.25">
      <c r="A167" s="5" t="s">
        <v>478</v>
      </c>
      <c r="B167" s="63" t="s">
        <v>179</v>
      </c>
      <c r="C167" s="5" t="s">
        <v>39</v>
      </c>
      <c r="D167" s="5">
        <v>93358</v>
      </c>
      <c r="E167" s="25">
        <v>29.89</v>
      </c>
      <c r="F167" s="31" t="s">
        <v>125</v>
      </c>
      <c r="G167" s="25">
        <f t="shared" ref="G167:G175" si="10">ROUND(K167*(100%-I$7),2)</f>
        <v>80.739999999999995</v>
      </c>
      <c r="H167" s="6">
        <f t="shared" si="7"/>
        <v>100.3</v>
      </c>
      <c r="I167" s="6">
        <f t="shared" si="8"/>
        <v>2997.97</v>
      </c>
      <c r="J167" s="40" t="s">
        <v>120</v>
      </c>
      <c r="K167" s="41">
        <v>80.739999999999995</v>
      </c>
      <c r="M167" s="1"/>
    </row>
    <row r="168" spans="1:13" ht="22.5" x14ac:dyDescent="0.25">
      <c r="A168" s="5" t="s">
        <v>479</v>
      </c>
      <c r="B168" s="63" t="s">
        <v>180</v>
      </c>
      <c r="C168" s="5" t="s">
        <v>40</v>
      </c>
      <c r="D168" s="5" t="s">
        <v>65</v>
      </c>
      <c r="E168" s="25">
        <v>11.2</v>
      </c>
      <c r="F168" s="31" t="s">
        <v>125</v>
      </c>
      <c r="G168" s="25">
        <f t="shared" si="10"/>
        <v>91.84</v>
      </c>
      <c r="H168" s="6">
        <f t="shared" si="7"/>
        <v>114.09</v>
      </c>
      <c r="I168" s="6">
        <f t="shared" si="8"/>
        <v>1277.81</v>
      </c>
      <c r="J168" s="40" t="s">
        <v>120</v>
      </c>
      <c r="K168" s="41">
        <v>91.84</v>
      </c>
      <c r="M168" s="1"/>
    </row>
    <row r="169" spans="1:13" ht="22.5" x14ac:dyDescent="0.25">
      <c r="A169" s="5" t="s">
        <v>480</v>
      </c>
      <c r="B169" s="63" t="s">
        <v>137</v>
      </c>
      <c r="C169" s="5" t="s">
        <v>39</v>
      </c>
      <c r="D169" s="5">
        <v>93382</v>
      </c>
      <c r="E169" s="25">
        <v>25</v>
      </c>
      <c r="F169" s="31" t="s">
        <v>125</v>
      </c>
      <c r="G169" s="25">
        <f t="shared" si="10"/>
        <v>25.89</v>
      </c>
      <c r="H169" s="6">
        <f t="shared" si="7"/>
        <v>32.159999999999997</v>
      </c>
      <c r="I169" s="6">
        <f t="shared" si="8"/>
        <v>804</v>
      </c>
      <c r="J169" s="40" t="s">
        <v>120</v>
      </c>
      <c r="K169" s="41">
        <v>25.89</v>
      </c>
      <c r="M169" s="1"/>
    </row>
    <row r="170" spans="1:13" ht="33.75" x14ac:dyDescent="0.25">
      <c r="A170" s="5" t="s">
        <v>481</v>
      </c>
      <c r="B170" s="63" t="s">
        <v>138</v>
      </c>
      <c r="C170" s="5" t="s">
        <v>39</v>
      </c>
      <c r="D170" s="5">
        <v>100981</v>
      </c>
      <c r="E170" s="25">
        <v>7.96</v>
      </c>
      <c r="F170" s="31" t="s">
        <v>125</v>
      </c>
      <c r="G170" s="25">
        <f t="shared" si="10"/>
        <v>9.36</v>
      </c>
      <c r="H170" s="6">
        <f t="shared" si="7"/>
        <v>11.63</v>
      </c>
      <c r="I170" s="6">
        <f t="shared" si="8"/>
        <v>92.57</v>
      </c>
      <c r="J170" s="40" t="s">
        <v>120</v>
      </c>
      <c r="K170" s="41">
        <v>9.36</v>
      </c>
      <c r="M170" s="1"/>
    </row>
    <row r="171" spans="1:13" ht="22.5" x14ac:dyDescent="0.25">
      <c r="A171" s="5" t="s">
        <v>482</v>
      </c>
      <c r="B171" s="63" t="s">
        <v>209</v>
      </c>
      <c r="C171" s="5" t="s">
        <v>39</v>
      </c>
      <c r="D171" s="5">
        <v>97914</v>
      </c>
      <c r="E171" s="25">
        <v>24.23</v>
      </c>
      <c r="F171" s="31" t="s">
        <v>127</v>
      </c>
      <c r="G171" s="25">
        <f t="shared" si="10"/>
        <v>2.95</v>
      </c>
      <c r="H171" s="6">
        <f t="shared" si="7"/>
        <v>3.66</v>
      </c>
      <c r="I171" s="6">
        <f t="shared" si="8"/>
        <v>88.68</v>
      </c>
      <c r="J171" s="40" t="s">
        <v>120</v>
      </c>
      <c r="K171" s="41">
        <v>2.95</v>
      </c>
      <c r="M171" s="1"/>
    </row>
    <row r="172" spans="1:13" ht="22.5" x14ac:dyDescent="0.25">
      <c r="A172" s="5" t="s">
        <v>483</v>
      </c>
      <c r="B172" s="63" t="s">
        <v>275</v>
      </c>
      <c r="C172" s="5" t="s">
        <v>39</v>
      </c>
      <c r="D172" s="5">
        <v>96542</v>
      </c>
      <c r="E172" s="25">
        <v>14.4</v>
      </c>
      <c r="F172" s="31" t="s">
        <v>119</v>
      </c>
      <c r="G172" s="25">
        <f t="shared" si="10"/>
        <v>92.88</v>
      </c>
      <c r="H172" s="6">
        <f t="shared" si="7"/>
        <v>115.38</v>
      </c>
      <c r="I172" s="6">
        <f t="shared" si="8"/>
        <v>1661.47</v>
      </c>
      <c r="J172" s="40" t="s">
        <v>120</v>
      </c>
      <c r="K172" s="41">
        <v>92.88</v>
      </c>
      <c r="M172" s="1"/>
    </row>
    <row r="173" spans="1:13" ht="22.5" x14ac:dyDescent="0.25">
      <c r="A173" s="5" t="s">
        <v>484</v>
      </c>
      <c r="B173" s="63" t="s">
        <v>279</v>
      </c>
      <c r="C173" s="5" t="s">
        <v>39</v>
      </c>
      <c r="D173" s="5">
        <v>94963</v>
      </c>
      <c r="E173" s="25">
        <v>5.4</v>
      </c>
      <c r="F173" s="31" t="s">
        <v>125</v>
      </c>
      <c r="G173" s="25">
        <f t="shared" si="10"/>
        <v>459.28</v>
      </c>
      <c r="H173" s="6">
        <f t="shared" si="7"/>
        <v>570.55999999999995</v>
      </c>
      <c r="I173" s="6">
        <f t="shared" si="8"/>
        <v>3081.02</v>
      </c>
      <c r="J173" s="40" t="s">
        <v>120</v>
      </c>
      <c r="K173" s="41">
        <v>459.28</v>
      </c>
      <c r="M173" s="1"/>
    </row>
    <row r="174" spans="1:13" ht="22.5" x14ac:dyDescent="0.25">
      <c r="A174" s="5" t="s">
        <v>485</v>
      </c>
      <c r="B174" s="63" t="s">
        <v>195</v>
      </c>
      <c r="C174" s="5" t="s">
        <v>39</v>
      </c>
      <c r="D174" s="5">
        <v>103670</v>
      </c>
      <c r="E174" s="25">
        <v>5.4</v>
      </c>
      <c r="F174" s="31" t="s">
        <v>125</v>
      </c>
      <c r="G174" s="25">
        <f t="shared" si="10"/>
        <v>290.08999999999997</v>
      </c>
      <c r="H174" s="6">
        <f t="shared" si="7"/>
        <v>360.38</v>
      </c>
      <c r="I174" s="6">
        <f t="shared" si="8"/>
        <v>1946.05</v>
      </c>
      <c r="J174" s="40" t="s">
        <v>120</v>
      </c>
      <c r="K174" s="41">
        <v>290.08999999999997</v>
      </c>
      <c r="M174" s="1"/>
    </row>
    <row r="175" spans="1:13" x14ac:dyDescent="0.25">
      <c r="A175" s="5" t="s">
        <v>486</v>
      </c>
      <c r="B175" s="63" t="s">
        <v>723</v>
      </c>
      <c r="C175" s="5" t="s">
        <v>42</v>
      </c>
      <c r="D175" s="5" t="s">
        <v>43</v>
      </c>
      <c r="E175" s="25">
        <v>7.96</v>
      </c>
      <c r="F175" s="31" t="s">
        <v>125</v>
      </c>
      <c r="G175" s="25">
        <f t="shared" si="10"/>
        <v>24.13</v>
      </c>
      <c r="H175" s="6">
        <f>ROUND(G175*(1+I$6),2)</f>
        <v>28.18</v>
      </c>
      <c r="I175" s="6">
        <f t="shared" si="8"/>
        <v>224.31</v>
      </c>
      <c r="J175" s="40" t="s">
        <v>129</v>
      </c>
      <c r="K175" s="41">
        <v>24.13</v>
      </c>
      <c r="M175" s="1"/>
    </row>
    <row r="176" spans="1:13" ht="22.5" x14ac:dyDescent="0.25">
      <c r="A176" s="2" t="s">
        <v>487</v>
      </c>
      <c r="B176" s="62" t="s">
        <v>29</v>
      </c>
      <c r="C176" s="2"/>
      <c r="D176" s="2"/>
      <c r="E176" s="3"/>
      <c r="F176" s="3"/>
      <c r="G176" s="34"/>
      <c r="H176" s="4"/>
      <c r="I176" s="4">
        <f>SUM(I177:I182)</f>
        <v>3010.5299999999997</v>
      </c>
      <c r="J176" s="45"/>
      <c r="K176" s="41"/>
      <c r="M176" s="1"/>
    </row>
    <row r="177" spans="1:13" ht="22.5" x14ac:dyDescent="0.25">
      <c r="A177" s="5" t="s">
        <v>488</v>
      </c>
      <c r="B177" s="63" t="s">
        <v>179</v>
      </c>
      <c r="C177" s="5" t="s">
        <v>39</v>
      </c>
      <c r="D177" s="5">
        <v>93358</v>
      </c>
      <c r="E177" s="25">
        <v>15.04</v>
      </c>
      <c r="F177" s="31" t="s">
        <v>125</v>
      </c>
      <c r="G177" s="25">
        <f t="shared" ref="G177:G182" si="11">ROUND(K177*(100%-I$7),2)</f>
        <v>80.739999999999995</v>
      </c>
      <c r="H177" s="6">
        <f t="shared" si="7"/>
        <v>100.3</v>
      </c>
      <c r="I177" s="6">
        <f t="shared" si="8"/>
        <v>1508.51</v>
      </c>
      <c r="J177" s="40" t="s">
        <v>120</v>
      </c>
      <c r="K177" s="41">
        <v>80.739999999999995</v>
      </c>
      <c r="M177" s="1"/>
    </row>
    <row r="178" spans="1:13" ht="22.5" x14ac:dyDescent="0.25">
      <c r="A178" s="5" t="s">
        <v>489</v>
      </c>
      <c r="B178" s="63" t="s">
        <v>137</v>
      </c>
      <c r="C178" s="5" t="s">
        <v>39</v>
      </c>
      <c r="D178" s="5">
        <v>93382</v>
      </c>
      <c r="E178" s="25">
        <v>13.8</v>
      </c>
      <c r="F178" s="31" t="s">
        <v>125</v>
      </c>
      <c r="G178" s="25">
        <f t="shared" si="11"/>
        <v>25.89</v>
      </c>
      <c r="H178" s="6">
        <f t="shared" si="7"/>
        <v>32.159999999999997</v>
      </c>
      <c r="I178" s="6">
        <f t="shared" si="8"/>
        <v>443.81</v>
      </c>
      <c r="J178" s="40" t="s">
        <v>120</v>
      </c>
      <c r="K178" s="41">
        <v>25.89</v>
      </c>
      <c r="M178" s="1"/>
    </row>
    <row r="179" spans="1:13" ht="33.75" x14ac:dyDescent="0.25">
      <c r="A179" s="5" t="s">
        <v>490</v>
      </c>
      <c r="B179" s="63" t="s">
        <v>138</v>
      </c>
      <c r="C179" s="5" t="s">
        <v>39</v>
      </c>
      <c r="D179" s="5">
        <v>100981</v>
      </c>
      <c r="E179" s="25">
        <v>5.75</v>
      </c>
      <c r="F179" s="31" t="s">
        <v>125</v>
      </c>
      <c r="G179" s="25">
        <f t="shared" si="11"/>
        <v>9.36</v>
      </c>
      <c r="H179" s="6">
        <f t="shared" si="7"/>
        <v>11.63</v>
      </c>
      <c r="I179" s="6">
        <f t="shared" si="8"/>
        <v>66.87</v>
      </c>
      <c r="J179" s="40" t="s">
        <v>120</v>
      </c>
      <c r="K179" s="41">
        <v>9.36</v>
      </c>
      <c r="M179" s="1"/>
    </row>
    <row r="180" spans="1:13" ht="22.5" x14ac:dyDescent="0.25">
      <c r="A180" s="5" t="s">
        <v>491</v>
      </c>
      <c r="B180" s="63" t="s">
        <v>209</v>
      </c>
      <c r="C180" s="5" t="s">
        <v>39</v>
      </c>
      <c r="D180" s="5">
        <v>97914</v>
      </c>
      <c r="E180" s="25">
        <v>55.69</v>
      </c>
      <c r="F180" s="31" t="s">
        <v>127</v>
      </c>
      <c r="G180" s="25">
        <f t="shared" si="11"/>
        <v>2.95</v>
      </c>
      <c r="H180" s="6">
        <f t="shared" si="7"/>
        <v>3.66</v>
      </c>
      <c r="I180" s="6">
        <f t="shared" si="8"/>
        <v>203.83</v>
      </c>
      <c r="J180" s="40" t="s">
        <v>120</v>
      </c>
      <c r="K180" s="41">
        <v>2.95</v>
      </c>
      <c r="M180" s="1"/>
    </row>
    <row r="181" spans="1:13" ht="22.5" x14ac:dyDescent="0.25">
      <c r="A181" s="5" t="s">
        <v>492</v>
      </c>
      <c r="B181" s="63" t="s">
        <v>280</v>
      </c>
      <c r="C181" s="5" t="s">
        <v>40</v>
      </c>
      <c r="D181" s="5" t="s">
        <v>66</v>
      </c>
      <c r="E181" s="25">
        <v>2.9</v>
      </c>
      <c r="F181" s="31" t="s">
        <v>125</v>
      </c>
      <c r="G181" s="25">
        <f t="shared" si="11"/>
        <v>173.61</v>
      </c>
      <c r="H181" s="6">
        <f t="shared" si="7"/>
        <v>215.68</v>
      </c>
      <c r="I181" s="6">
        <f t="shared" si="8"/>
        <v>625.47</v>
      </c>
      <c r="J181" s="40" t="s">
        <v>120</v>
      </c>
      <c r="K181" s="41">
        <v>173.61</v>
      </c>
      <c r="M181" s="1"/>
    </row>
    <row r="182" spans="1:13" x14ac:dyDescent="0.25">
      <c r="A182" s="5" t="s">
        <v>493</v>
      </c>
      <c r="B182" s="63" t="s">
        <v>723</v>
      </c>
      <c r="C182" s="5" t="s">
        <v>42</v>
      </c>
      <c r="D182" s="5" t="s">
        <v>43</v>
      </c>
      <c r="E182" s="25">
        <v>5.75</v>
      </c>
      <c r="F182" s="31" t="s">
        <v>125</v>
      </c>
      <c r="G182" s="25">
        <f t="shared" si="11"/>
        <v>24.13</v>
      </c>
      <c r="H182" s="6">
        <f>ROUND(G182*(1+I$6),2)</f>
        <v>28.18</v>
      </c>
      <c r="I182" s="6">
        <f t="shared" si="8"/>
        <v>162.04</v>
      </c>
      <c r="J182" s="40" t="s">
        <v>129</v>
      </c>
      <c r="K182" s="41">
        <v>24.13</v>
      </c>
      <c r="M182" s="1"/>
    </row>
    <row r="183" spans="1:13" x14ac:dyDescent="0.25">
      <c r="A183" s="2" t="s">
        <v>494</v>
      </c>
      <c r="B183" s="62" t="s">
        <v>30</v>
      </c>
      <c r="C183" s="2"/>
      <c r="D183" s="2"/>
      <c r="E183" s="3"/>
      <c r="F183" s="3"/>
      <c r="G183" s="34"/>
      <c r="H183" s="4"/>
      <c r="I183" s="4">
        <f>SUM(I184:I192)</f>
        <v>115197.64</v>
      </c>
      <c r="J183" s="45"/>
      <c r="K183" s="41"/>
      <c r="M183" s="1"/>
    </row>
    <row r="184" spans="1:13" x14ac:dyDescent="0.25">
      <c r="A184" s="5" t="s">
        <v>495</v>
      </c>
      <c r="B184" s="63" t="s">
        <v>281</v>
      </c>
      <c r="C184" s="5" t="s">
        <v>40</v>
      </c>
      <c r="D184" s="5" t="s">
        <v>67</v>
      </c>
      <c r="E184" s="25">
        <v>65</v>
      </c>
      <c r="F184" s="31" t="s">
        <v>148</v>
      </c>
      <c r="G184" s="25">
        <f t="shared" ref="G184:G192" si="12">ROUND(K184*(100%-I$7),2)</f>
        <v>142.99</v>
      </c>
      <c r="H184" s="6">
        <f t="shared" si="7"/>
        <v>177.64</v>
      </c>
      <c r="I184" s="6">
        <f t="shared" si="8"/>
        <v>11546.6</v>
      </c>
      <c r="J184" s="40" t="s">
        <v>120</v>
      </c>
      <c r="K184" s="41">
        <v>142.99</v>
      </c>
      <c r="M184" s="1"/>
    </row>
    <row r="185" spans="1:13" x14ac:dyDescent="0.25">
      <c r="A185" s="5" t="s">
        <v>496</v>
      </c>
      <c r="B185" s="63" t="s">
        <v>237</v>
      </c>
      <c r="C185" s="5" t="s">
        <v>40</v>
      </c>
      <c r="D185" s="5" t="s">
        <v>68</v>
      </c>
      <c r="E185" s="25">
        <v>1</v>
      </c>
      <c r="F185" s="31" t="s">
        <v>135</v>
      </c>
      <c r="G185" s="25">
        <f t="shared" si="12"/>
        <v>2732.89</v>
      </c>
      <c r="H185" s="6">
        <f t="shared" si="7"/>
        <v>3395.07</v>
      </c>
      <c r="I185" s="6">
        <f t="shared" si="8"/>
        <v>3395.07</v>
      </c>
      <c r="J185" s="40" t="s">
        <v>120</v>
      </c>
      <c r="K185" s="41">
        <v>2732.89</v>
      </c>
      <c r="M185" s="1"/>
    </row>
    <row r="186" spans="1:13" x14ac:dyDescent="0.25">
      <c r="A186" s="5" t="s">
        <v>497</v>
      </c>
      <c r="B186" s="63" t="s">
        <v>192</v>
      </c>
      <c r="C186" s="5" t="s">
        <v>40</v>
      </c>
      <c r="D186" s="5" t="s">
        <v>69</v>
      </c>
      <c r="E186" s="25">
        <v>2</v>
      </c>
      <c r="F186" s="31" t="s">
        <v>135</v>
      </c>
      <c r="G186" s="25">
        <f t="shared" si="12"/>
        <v>1410.95</v>
      </c>
      <c r="H186" s="6">
        <f t="shared" si="7"/>
        <v>1752.82</v>
      </c>
      <c r="I186" s="6">
        <f t="shared" si="8"/>
        <v>3505.64</v>
      </c>
      <c r="J186" s="40" t="s">
        <v>120</v>
      </c>
      <c r="K186" s="41">
        <v>1410.95</v>
      </c>
      <c r="M186" s="1"/>
    </row>
    <row r="187" spans="1:13" ht="22.5" x14ac:dyDescent="0.25">
      <c r="A187" s="5" t="s">
        <v>498</v>
      </c>
      <c r="B187" s="63" t="s">
        <v>238</v>
      </c>
      <c r="C187" s="5" t="s">
        <v>40</v>
      </c>
      <c r="D187" s="5" t="s">
        <v>70</v>
      </c>
      <c r="E187" s="25">
        <v>1</v>
      </c>
      <c r="F187" s="31" t="s">
        <v>135</v>
      </c>
      <c r="G187" s="25">
        <f t="shared" si="12"/>
        <v>3013.88</v>
      </c>
      <c r="H187" s="6">
        <f t="shared" si="7"/>
        <v>3744.14</v>
      </c>
      <c r="I187" s="6">
        <f t="shared" si="8"/>
        <v>3744.14</v>
      </c>
      <c r="J187" s="40" t="s">
        <v>120</v>
      </c>
      <c r="K187" s="41">
        <v>3013.88</v>
      </c>
      <c r="M187" s="1"/>
    </row>
    <row r="188" spans="1:13" x14ac:dyDescent="0.25">
      <c r="A188" s="5" t="s">
        <v>499</v>
      </c>
      <c r="B188" s="63" t="s">
        <v>239</v>
      </c>
      <c r="C188" s="5" t="s">
        <v>40</v>
      </c>
      <c r="D188" s="5" t="s">
        <v>71</v>
      </c>
      <c r="E188" s="25">
        <v>3</v>
      </c>
      <c r="F188" s="31" t="s">
        <v>135</v>
      </c>
      <c r="G188" s="25">
        <f t="shared" si="12"/>
        <v>1818.68</v>
      </c>
      <c r="H188" s="6">
        <f t="shared" si="7"/>
        <v>2259.35</v>
      </c>
      <c r="I188" s="6">
        <f t="shared" si="8"/>
        <v>6778.05</v>
      </c>
      <c r="J188" s="40" t="s">
        <v>120</v>
      </c>
      <c r="K188" s="41">
        <v>1818.68</v>
      </c>
      <c r="M188" s="1"/>
    </row>
    <row r="189" spans="1:13" x14ac:dyDescent="0.25">
      <c r="A189" s="5" t="s">
        <v>500</v>
      </c>
      <c r="B189" s="63" t="s">
        <v>240</v>
      </c>
      <c r="C189" s="5" t="s">
        <v>72</v>
      </c>
      <c r="D189" s="5">
        <v>2003395</v>
      </c>
      <c r="E189" s="25">
        <v>95.5</v>
      </c>
      <c r="F189" s="31" t="s">
        <v>241</v>
      </c>
      <c r="G189" s="25">
        <f t="shared" si="12"/>
        <v>680.68</v>
      </c>
      <c r="H189" s="6">
        <f t="shared" si="7"/>
        <v>845.61</v>
      </c>
      <c r="I189" s="6">
        <f t="shared" si="8"/>
        <v>80755.759999999995</v>
      </c>
      <c r="J189" s="40" t="s">
        <v>120</v>
      </c>
      <c r="K189" s="41">
        <v>680.68</v>
      </c>
      <c r="M189" s="1"/>
    </row>
    <row r="190" spans="1:13" x14ac:dyDescent="0.25">
      <c r="A190" s="5" t="s">
        <v>501</v>
      </c>
      <c r="B190" s="63" t="s">
        <v>242</v>
      </c>
      <c r="C190" s="5" t="s">
        <v>40</v>
      </c>
      <c r="D190" s="5" t="s">
        <v>73</v>
      </c>
      <c r="E190" s="25">
        <v>1</v>
      </c>
      <c r="F190" s="31" t="s">
        <v>135</v>
      </c>
      <c r="G190" s="25">
        <f t="shared" si="12"/>
        <v>2763</v>
      </c>
      <c r="H190" s="6">
        <f t="shared" si="7"/>
        <v>3432.47</v>
      </c>
      <c r="I190" s="6">
        <f t="shared" si="8"/>
        <v>3432.47</v>
      </c>
      <c r="J190" s="40" t="s">
        <v>120</v>
      </c>
      <c r="K190" s="41">
        <v>2763</v>
      </c>
      <c r="M190" s="1"/>
    </row>
    <row r="191" spans="1:13" x14ac:dyDescent="0.25">
      <c r="A191" s="5" t="s">
        <v>502</v>
      </c>
      <c r="B191" s="63" t="s">
        <v>149</v>
      </c>
      <c r="C191" s="5" t="s">
        <v>40</v>
      </c>
      <c r="D191" s="5" t="s">
        <v>56</v>
      </c>
      <c r="E191" s="25">
        <v>6</v>
      </c>
      <c r="F191" s="31" t="s">
        <v>135</v>
      </c>
      <c r="G191" s="25">
        <f t="shared" si="12"/>
        <v>13.99</v>
      </c>
      <c r="H191" s="6">
        <f t="shared" si="7"/>
        <v>17.38</v>
      </c>
      <c r="I191" s="6">
        <f t="shared" si="8"/>
        <v>104.28</v>
      </c>
      <c r="J191" s="40" t="s">
        <v>120</v>
      </c>
      <c r="K191" s="41">
        <v>13.99</v>
      </c>
      <c r="M191" s="1"/>
    </row>
    <row r="192" spans="1:13" x14ac:dyDescent="0.25">
      <c r="A192" s="5" t="s">
        <v>503</v>
      </c>
      <c r="B192" s="63" t="s">
        <v>172</v>
      </c>
      <c r="C192" s="5" t="s">
        <v>39</v>
      </c>
      <c r="D192" s="5">
        <v>99063</v>
      </c>
      <c r="E192" s="25">
        <v>160.5</v>
      </c>
      <c r="F192" s="31" t="s">
        <v>148</v>
      </c>
      <c r="G192" s="25">
        <f t="shared" si="12"/>
        <v>9.7100000000000009</v>
      </c>
      <c r="H192" s="6">
        <f t="shared" si="7"/>
        <v>12.06</v>
      </c>
      <c r="I192" s="6">
        <f t="shared" si="8"/>
        <v>1935.63</v>
      </c>
      <c r="J192" s="40" t="s">
        <v>120</v>
      </c>
      <c r="K192" s="41">
        <v>9.7100000000000009</v>
      </c>
      <c r="M192" s="1"/>
    </row>
    <row r="193" spans="1:13" x14ac:dyDescent="0.25">
      <c r="A193" s="2" t="s">
        <v>504</v>
      </c>
      <c r="B193" s="62" t="s">
        <v>31</v>
      </c>
      <c r="C193" s="2"/>
      <c r="D193" s="2"/>
      <c r="E193" s="3"/>
      <c r="F193" s="3"/>
      <c r="G193" s="34"/>
      <c r="H193" s="4"/>
      <c r="I193" s="69">
        <f>I194+I199</f>
        <v>306945.43</v>
      </c>
      <c r="J193" s="45"/>
      <c r="K193" s="41"/>
      <c r="M193" s="1"/>
    </row>
    <row r="194" spans="1:13" x14ac:dyDescent="0.25">
      <c r="A194" s="2" t="s">
        <v>505</v>
      </c>
      <c r="B194" s="62" t="s">
        <v>32</v>
      </c>
      <c r="C194" s="2"/>
      <c r="D194" s="2"/>
      <c r="E194" s="3"/>
      <c r="F194" s="3"/>
      <c r="G194" s="34"/>
      <c r="H194" s="4"/>
      <c r="I194" s="4">
        <f>SUM(I195:I198)</f>
        <v>110269.81</v>
      </c>
      <c r="J194" s="45"/>
      <c r="K194" s="41"/>
      <c r="M194" s="1"/>
    </row>
    <row r="195" spans="1:13" ht="45" x14ac:dyDescent="0.25">
      <c r="A195" s="5" t="s">
        <v>506</v>
      </c>
      <c r="B195" s="63" t="s">
        <v>282</v>
      </c>
      <c r="C195" s="5" t="s">
        <v>40</v>
      </c>
      <c r="D195" s="5" t="s">
        <v>74</v>
      </c>
      <c r="E195" s="25">
        <v>183.14</v>
      </c>
      <c r="F195" s="31" t="s">
        <v>125</v>
      </c>
      <c r="G195" s="25">
        <f>ROUND(K195*(100%-I$7),2)</f>
        <v>369.27</v>
      </c>
      <c r="H195" s="6">
        <f t="shared" si="7"/>
        <v>458.74</v>
      </c>
      <c r="I195" s="6">
        <f t="shared" si="8"/>
        <v>84013.64</v>
      </c>
      <c r="J195" s="40" t="s">
        <v>120</v>
      </c>
      <c r="K195" s="41">
        <v>369.27</v>
      </c>
      <c r="M195" s="1"/>
    </row>
    <row r="196" spans="1:13" x14ac:dyDescent="0.25">
      <c r="A196" s="5" t="s">
        <v>507</v>
      </c>
      <c r="B196" s="63" t="s">
        <v>243</v>
      </c>
      <c r="C196" s="5" t="s">
        <v>44</v>
      </c>
      <c r="D196" s="5">
        <v>6076</v>
      </c>
      <c r="E196" s="25">
        <v>183.14</v>
      </c>
      <c r="F196" s="31" t="s">
        <v>125</v>
      </c>
      <c r="G196" s="25">
        <f>ROUND(K196*(100%-I$7),2)</f>
        <v>66.5</v>
      </c>
      <c r="H196" s="6">
        <f t="shared" si="7"/>
        <v>82.61</v>
      </c>
      <c r="I196" s="6">
        <f t="shared" si="8"/>
        <v>15129.2</v>
      </c>
      <c r="J196" s="40" t="s">
        <v>120</v>
      </c>
      <c r="K196" s="41">
        <v>66.5</v>
      </c>
      <c r="M196" s="1"/>
    </row>
    <row r="197" spans="1:13" x14ac:dyDescent="0.25">
      <c r="A197" s="5" t="s">
        <v>508</v>
      </c>
      <c r="B197" s="63" t="s">
        <v>163</v>
      </c>
      <c r="C197" s="5" t="s">
        <v>40</v>
      </c>
      <c r="D197" s="5">
        <v>102718</v>
      </c>
      <c r="E197" s="25">
        <v>36.64</v>
      </c>
      <c r="F197" s="31" t="s">
        <v>125</v>
      </c>
      <c r="G197" s="25">
        <f>ROUND(K197*(100%-I$7),2)</f>
        <v>150.49</v>
      </c>
      <c r="H197" s="6">
        <f t="shared" si="7"/>
        <v>186.95</v>
      </c>
      <c r="I197" s="6">
        <f t="shared" si="8"/>
        <v>6849.85</v>
      </c>
      <c r="J197" s="40" t="s">
        <v>120</v>
      </c>
      <c r="K197" s="41">
        <v>150.49</v>
      </c>
      <c r="M197" s="1"/>
    </row>
    <row r="198" spans="1:13" ht="22.5" x14ac:dyDescent="0.25">
      <c r="A198" s="5" t="s">
        <v>509</v>
      </c>
      <c r="B198" s="63" t="s">
        <v>283</v>
      </c>
      <c r="C198" s="5" t="s">
        <v>57</v>
      </c>
      <c r="D198" s="5" t="s">
        <v>75</v>
      </c>
      <c r="E198" s="25">
        <v>82</v>
      </c>
      <c r="F198" s="31" t="s">
        <v>135</v>
      </c>
      <c r="G198" s="25">
        <f>ROUND(K198*(100%-I$7),2)</f>
        <v>41.99</v>
      </c>
      <c r="H198" s="6">
        <f t="shared" si="7"/>
        <v>52.16</v>
      </c>
      <c r="I198" s="6">
        <f t="shared" si="8"/>
        <v>4277.12</v>
      </c>
      <c r="J198" s="40" t="s">
        <v>120</v>
      </c>
      <c r="K198" s="41">
        <v>41.99</v>
      </c>
      <c r="M198" s="1"/>
    </row>
    <row r="199" spans="1:13" x14ac:dyDescent="0.25">
      <c r="A199" s="2" t="s">
        <v>510</v>
      </c>
      <c r="B199" s="62" t="s">
        <v>33</v>
      </c>
      <c r="C199" s="2"/>
      <c r="D199" s="2"/>
      <c r="E199" s="3"/>
      <c r="F199" s="3"/>
      <c r="G199" s="34"/>
      <c r="H199" s="4"/>
      <c r="I199" s="4">
        <f>SUM(I200:I204)</f>
        <v>196675.62</v>
      </c>
      <c r="J199" s="45"/>
      <c r="K199" s="41"/>
      <c r="M199" s="1"/>
    </row>
    <row r="200" spans="1:13" ht="45" x14ac:dyDescent="0.25">
      <c r="A200" s="5" t="s">
        <v>511</v>
      </c>
      <c r="B200" s="63" t="s">
        <v>232</v>
      </c>
      <c r="C200" s="5" t="s">
        <v>39</v>
      </c>
      <c r="D200" s="5">
        <v>91099</v>
      </c>
      <c r="E200" s="25">
        <v>524.04</v>
      </c>
      <c r="F200" s="31" t="s">
        <v>119</v>
      </c>
      <c r="G200" s="25">
        <f>ROUND(K200*(100%-I$7),2)</f>
        <v>182.16</v>
      </c>
      <c r="H200" s="6">
        <f t="shared" si="7"/>
        <v>226.3</v>
      </c>
      <c r="I200" s="6">
        <f t="shared" si="8"/>
        <v>118590.25</v>
      </c>
      <c r="J200" s="40" t="s">
        <v>120</v>
      </c>
      <c r="K200" s="41">
        <v>182.16</v>
      </c>
      <c r="M200" s="1"/>
    </row>
    <row r="201" spans="1:13" ht="33.75" x14ac:dyDescent="0.25">
      <c r="A201" s="5" t="s">
        <v>512</v>
      </c>
      <c r="B201" s="63" t="s">
        <v>229</v>
      </c>
      <c r="C201" s="5" t="s">
        <v>40</v>
      </c>
      <c r="D201" s="5" t="s">
        <v>62</v>
      </c>
      <c r="E201" s="25">
        <v>524.04</v>
      </c>
      <c r="F201" s="31" t="s">
        <v>119</v>
      </c>
      <c r="G201" s="25">
        <f>ROUND(K201*(100%-I$7),2)</f>
        <v>95.22</v>
      </c>
      <c r="H201" s="6">
        <f t="shared" si="7"/>
        <v>118.29</v>
      </c>
      <c r="I201" s="6">
        <f t="shared" si="8"/>
        <v>61988.69</v>
      </c>
      <c r="J201" s="40" t="s">
        <v>120</v>
      </c>
      <c r="K201" s="41">
        <v>95.22</v>
      </c>
      <c r="M201" s="1"/>
    </row>
    <row r="202" spans="1:13" ht="22.5" x14ac:dyDescent="0.25">
      <c r="A202" s="5" t="s">
        <v>513</v>
      </c>
      <c r="B202" s="63" t="s">
        <v>140</v>
      </c>
      <c r="C202" s="5" t="s">
        <v>39</v>
      </c>
      <c r="D202" s="5">
        <v>100345</v>
      </c>
      <c r="E202" s="25">
        <v>339.76</v>
      </c>
      <c r="F202" s="31" t="s">
        <v>141</v>
      </c>
      <c r="G202" s="25">
        <f>ROUND(K202*(100%-I$7),2)</f>
        <v>9.1300000000000008</v>
      </c>
      <c r="H202" s="6">
        <f t="shared" si="7"/>
        <v>11.34</v>
      </c>
      <c r="I202" s="6">
        <f t="shared" si="8"/>
        <v>3852.88</v>
      </c>
      <c r="J202" s="40" t="s">
        <v>120</v>
      </c>
      <c r="K202" s="41">
        <v>9.1300000000000008</v>
      </c>
      <c r="M202" s="1"/>
    </row>
    <row r="203" spans="1:13" ht="22.5" x14ac:dyDescent="0.25">
      <c r="A203" s="5" t="s">
        <v>514</v>
      </c>
      <c r="B203" s="63" t="s">
        <v>244</v>
      </c>
      <c r="C203" s="5" t="s">
        <v>40</v>
      </c>
      <c r="D203" s="5" t="s">
        <v>76</v>
      </c>
      <c r="E203" s="25">
        <v>157</v>
      </c>
      <c r="F203" s="31" t="s">
        <v>135</v>
      </c>
      <c r="G203" s="25">
        <f>ROUND(K203*(100%-I$7),2)</f>
        <v>36.58</v>
      </c>
      <c r="H203" s="6">
        <f t="shared" si="7"/>
        <v>45.44</v>
      </c>
      <c r="I203" s="6">
        <f t="shared" si="8"/>
        <v>7134.08</v>
      </c>
      <c r="J203" s="40" t="s">
        <v>120</v>
      </c>
      <c r="K203" s="41">
        <v>36.58</v>
      </c>
      <c r="M203" s="1"/>
    </row>
    <row r="204" spans="1:13" x14ac:dyDescent="0.25">
      <c r="A204" s="5" t="s">
        <v>515</v>
      </c>
      <c r="B204" s="63" t="s">
        <v>149</v>
      </c>
      <c r="C204" s="5" t="s">
        <v>40</v>
      </c>
      <c r="D204" s="5" t="s">
        <v>56</v>
      </c>
      <c r="E204" s="25">
        <v>294</v>
      </c>
      <c r="F204" s="31" t="s">
        <v>135</v>
      </c>
      <c r="G204" s="25">
        <f>ROUND(K204*(100%-I$7),2)</f>
        <v>13.99</v>
      </c>
      <c r="H204" s="6">
        <f t="shared" si="7"/>
        <v>17.38</v>
      </c>
      <c r="I204" s="6">
        <f t="shared" si="8"/>
        <v>5109.72</v>
      </c>
      <c r="J204" s="40" t="s">
        <v>120</v>
      </c>
      <c r="K204" s="41">
        <v>13.99</v>
      </c>
      <c r="M204" s="1"/>
    </row>
    <row r="205" spans="1:13" x14ac:dyDescent="0.25">
      <c r="A205" s="2" t="s">
        <v>516</v>
      </c>
      <c r="B205" s="62" t="s">
        <v>34</v>
      </c>
      <c r="C205" s="2"/>
      <c r="D205" s="2"/>
      <c r="E205" s="3"/>
      <c r="F205" s="3"/>
      <c r="G205" s="34"/>
      <c r="H205" s="4"/>
      <c r="I205" s="69">
        <f>(I206+I218+I222)</f>
        <v>147140.87</v>
      </c>
      <c r="J205" s="45"/>
      <c r="K205" s="41"/>
      <c r="M205" s="1"/>
    </row>
    <row r="206" spans="1:13" x14ac:dyDescent="0.25">
      <c r="A206" s="2" t="s">
        <v>517</v>
      </c>
      <c r="B206" s="62" t="s">
        <v>35</v>
      </c>
      <c r="C206" s="2"/>
      <c r="D206" s="2"/>
      <c r="E206" s="3"/>
      <c r="F206" s="3"/>
      <c r="G206" s="34"/>
      <c r="H206" s="4"/>
      <c r="I206" s="4">
        <f>SUM(I207:I217)</f>
        <v>5245.4600000000009</v>
      </c>
      <c r="J206" s="45"/>
      <c r="K206" s="41"/>
      <c r="M206" s="1"/>
    </row>
    <row r="207" spans="1:13" ht="22.5" x14ac:dyDescent="0.25">
      <c r="A207" s="5" t="s">
        <v>518</v>
      </c>
      <c r="B207" s="63" t="s">
        <v>245</v>
      </c>
      <c r="C207" s="5" t="s">
        <v>39</v>
      </c>
      <c r="D207" s="5">
        <v>97636</v>
      </c>
      <c r="E207" s="25">
        <v>24</v>
      </c>
      <c r="F207" s="31" t="s">
        <v>119</v>
      </c>
      <c r="G207" s="25">
        <f t="shared" ref="G207:G217" si="13">ROUND(K207*(100%-I$7),2)</f>
        <v>22.56</v>
      </c>
      <c r="H207" s="6">
        <f t="shared" ref="H207:H234" si="14">ROUND(G207*(1+I$5),2)</f>
        <v>28.03</v>
      </c>
      <c r="I207" s="6">
        <f t="shared" ref="I207:I234" si="15">ROUND(E207*H207,2)</f>
        <v>672.72</v>
      </c>
      <c r="J207" s="40" t="s">
        <v>120</v>
      </c>
      <c r="K207" s="41">
        <v>22.56</v>
      </c>
      <c r="M207" s="1"/>
    </row>
    <row r="208" spans="1:13" ht="22.5" x14ac:dyDescent="0.25">
      <c r="A208" s="5" t="s">
        <v>519</v>
      </c>
      <c r="B208" s="63" t="s">
        <v>284</v>
      </c>
      <c r="C208" s="5" t="s">
        <v>39</v>
      </c>
      <c r="D208" s="5">
        <v>95995</v>
      </c>
      <c r="E208" s="25">
        <v>1.2</v>
      </c>
      <c r="F208" s="31" t="s">
        <v>125</v>
      </c>
      <c r="G208" s="25">
        <f t="shared" si="13"/>
        <v>1811.59</v>
      </c>
      <c r="H208" s="6">
        <f t="shared" si="14"/>
        <v>2250.54</v>
      </c>
      <c r="I208" s="6">
        <f t="shared" si="15"/>
        <v>2700.65</v>
      </c>
      <c r="J208" s="40" t="s">
        <v>120</v>
      </c>
      <c r="K208" s="41">
        <v>1811.59</v>
      </c>
      <c r="M208" s="1"/>
    </row>
    <row r="209" spans="1:13" x14ac:dyDescent="0.25">
      <c r="A209" s="5" t="s">
        <v>520</v>
      </c>
      <c r="B209" s="63" t="s">
        <v>199</v>
      </c>
      <c r="C209" s="5" t="s">
        <v>40</v>
      </c>
      <c r="D209" s="5">
        <v>83357</v>
      </c>
      <c r="E209" s="25">
        <v>21.72</v>
      </c>
      <c r="F209" s="31" t="s">
        <v>127</v>
      </c>
      <c r="G209" s="25">
        <f t="shared" si="13"/>
        <v>1.55</v>
      </c>
      <c r="H209" s="6">
        <f t="shared" si="14"/>
        <v>1.93</v>
      </c>
      <c r="I209" s="6">
        <f t="shared" si="15"/>
        <v>41.92</v>
      </c>
      <c r="J209" s="40" t="s">
        <v>120</v>
      </c>
      <c r="K209" s="41">
        <v>1.55</v>
      </c>
      <c r="M209" s="1"/>
    </row>
    <row r="210" spans="1:13" ht="22.5" x14ac:dyDescent="0.25">
      <c r="A210" s="5" t="s">
        <v>521</v>
      </c>
      <c r="B210" s="63" t="s">
        <v>285</v>
      </c>
      <c r="C210" s="5" t="s">
        <v>77</v>
      </c>
      <c r="D210" s="5" t="s">
        <v>78</v>
      </c>
      <c r="E210" s="25">
        <v>24</v>
      </c>
      <c r="F210" s="31" t="s">
        <v>119</v>
      </c>
      <c r="G210" s="25">
        <f t="shared" si="13"/>
        <v>1.91</v>
      </c>
      <c r="H210" s="6">
        <f t="shared" si="14"/>
        <v>2.37</v>
      </c>
      <c r="I210" s="6">
        <f t="shared" si="15"/>
        <v>56.88</v>
      </c>
      <c r="J210" s="40" t="s">
        <v>120</v>
      </c>
      <c r="K210" s="41">
        <v>1.91</v>
      </c>
      <c r="M210" s="1"/>
    </row>
    <row r="211" spans="1:13" ht="22.5" x14ac:dyDescent="0.25">
      <c r="A211" s="5" t="s">
        <v>522</v>
      </c>
      <c r="B211" s="63" t="s">
        <v>200</v>
      </c>
      <c r="C211" s="5" t="s">
        <v>40</v>
      </c>
      <c r="D211" s="5">
        <v>96401</v>
      </c>
      <c r="E211" s="25">
        <v>24</v>
      </c>
      <c r="F211" s="31" t="s">
        <v>119</v>
      </c>
      <c r="G211" s="25">
        <f t="shared" si="13"/>
        <v>5.15</v>
      </c>
      <c r="H211" s="6">
        <f t="shared" si="14"/>
        <v>6.4</v>
      </c>
      <c r="I211" s="6">
        <f t="shared" si="15"/>
        <v>153.6</v>
      </c>
      <c r="J211" s="40" t="s">
        <v>120</v>
      </c>
      <c r="K211" s="41">
        <v>5.15</v>
      </c>
      <c r="M211" s="1"/>
    </row>
    <row r="212" spans="1:13" ht="22.5" x14ac:dyDescent="0.25">
      <c r="A212" s="5" t="s">
        <v>523</v>
      </c>
      <c r="B212" s="63" t="s">
        <v>286</v>
      </c>
      <c r="C212" s="5" t="s">
        <v>39</v>
      </c>
      <c r="D212" s="5">
        <v>96396</v>
      </c>
      <c r="E212" s="25">
        <v>4.8</v>
      </c>
      <c r="F212" s="31" t="s">
        <v>125</v>
      </c>
      <c r="G212" s="25">
        <f t="shared" si="13"/>
        <v>215</v>
      </c>
      <c r="H212" s="6">
        <f t="shared" si="14"/>
        <v>267.08999999999997</v>
      </c>
      <c r="I212" s="6">
        <f t="shared" si="15"/>
        <v>1282.03</v>
      </c>
      <c r="J212" s="40" t="s">
        <v>120</v>
      </c>
      <c r="K212" s="41">
        <v>215</v>
      </c>
      <c r="M212" s="1"/>
    </row>
    <row r="213" spans="1:13" ht="33.75" x14ac:dyDescent="0.25">
      <c r="A213" s="5" t="s">
        <v>524</v>
      </c>
      <c r="B213" s="63" t="s">
        <v>246</v>
      </c>
      <c r="C213" s="5" t="s">
        <v>39</v>
      </c>
      <c r="D213" s="5">
        <v>100973</v>
      </c>
      <c r="E213" s="25">
        <v>4.8</v>
      </c>
      <c r="F213" s="31" t="s">
        <v>125</v>
      </c>
      <c r="G213" s="25">
        <f t="shared" si="13"/>
        <v>9.18</v>
      </c>
      <c r="H213" s="6">
        <f t="shared" si="14"/>
        <v>11.4</v>
      </c>
      <c r="I213" s="6">
        <f t="shared" si="15"/>
        <v>54.72</v>
      </c>
      <c r="J213" s="40" t="s">
        <v>120</v>
      </c>
      <c r="K213" s="41">
        <v>9.18</v>
      </c>
      <c r="M213" s="1"/>
    </row>
    <row r="214" spans="1:13" ht="22.5" x14ac:dyDescent="0.25">
      <c r="A214" s="5" t="s">
        <v>525</v>
      </c>
      <c r="B214" s="63" t="s">
        <v>201</v>
      </c>
      <c r="C214" s="5" t="s">
        <v>39</v>
      </c>
      <c r="D214" s="5">
        <v>100576</v>
      </c>
      <c r="E214" s="25">
        <v>24</v>
      </c>
      <c r="F214" s="31" t="s">
        <v>119</v>
      </c>
      <c r="G214" s="25">
        <f t="shared" si="13"/>
        <v>2.4900000000000002</v>
      </c>
      <c r="H214" s="6">
        <f t="shared" si="14"/>
        <v>3.09</v>
      </c>
      <c r="I214" s="6">
        <f t="shared" si="15"/>
        <v>74.16</v>
      </c>
      <c r="J214" s="40" t="s">
        <v>120</v>
      </c>
      <c r="K214" s="41">
        <v>2.4900000000000002</v>
      </c>
      <c r="M214" s="1"/>
    </row>
    <row r="215" spans="1:13" ht="33.75" x14ac:dyDescent="0.25">
      <c r="A215" s="5" t="s">
        <v>526</v>
      </c>
      <c r="B215" s="63" t="s">
        <v>138</v>
      </c>
      <c r="C215" s="5" t="s">
        <v>39</v>
      </c>
      <c r="D215" s="5">
        <v>100981</v>
      </c>
      <c r="E215" s="25">
        <v>1.56</v>
      </c>
      <c r="F215" s="31" t="s">
        <v>125</v>
      </c>
      <c r="G215" s="25">
        <f t="shared" si="13"/>
        <v>9.36</v>
      </c>
      <c r="H215" s="6">
        <f t="shared" si="14"/>
        <v>11.63</v>
      </c>
      <c r="I215" s="6">
        <f t="shared" si="15"/>
        <v>18.14</v>
      </c>
      <c r="J215" s="40" t="s">
        <v>120</v>
      </c>
      <c r="K215" s="41">
        <v>9.36</v>
      </c>
      <c r="M215" s="1"/>
    </row>
    <row r="216" spans="1:13" ht="22.5" x14ac:dyDescent="0.25">
      <c r="A216" s="5" t="s">
        <v>527</v>
      </c>
      <c r="B216" s="63" t="s">
        <v>209</v>
      </c>
      <c r="C216" s="5" t="s">
        <v>39</v>
      </c>
      <c r="D216" s="5">
        <v>97914</v>
      </c>
      <c r="E216" s="25">
        <v>15.13</v>
      </c>
      <c r="F216" s="31" t="s">
        <v>127</v>
      </c>
      <c r="G216" s="25">
        <f t="shared" si="13"/>
        <v>2.95</v>
      </c>
      <c r="H216" s="6">
        <f t="shared" si="14"/>
        <v>3.66</v>
      </c>
      <c r="I216" s="6">
        <f t="shared" si="15"/>
        <v>55.38</v>
      </c>
      <c r="J216" s="40" t="s">
        <v>120</v>
      </c>
      <c r="K216" s="41">
        <v>2.95</v>
      </c>
      <c r="M216" s="1"/>
    </row>
    <row r="217" spans="1:13" x14ac:dyDescent="0.25">
      <c r="A217" s="5" t="s">
        <v>528</v>
      </c>
      <c r="B217" s="63" t="s">
        <v>723</v>
      </c>
      <c r="C217" s="5" t="s">
        <v>42</v>
      </c>
      <c r="D217" s="5" t="s">
        <v>43</v>
      </c>
      <c r="E217" s="25">
        <v>4.8</v>
      </c>
      <c r="F217" s="31" t="s">
        <v>125</v>
      </c>
      <c r="G217" s="25">
        <f t="shared" si="13"/>
        <v>24.13</v>
      </c>
      <c r="H217" s="6">
        <f>ROUND(G217*(1+I$6),2)</f>
        <v>28.18</v>
      </c>
      <c r="I217" s="6">
        <f t="shared" si="15"/>
        <v>135.26</v>
      </c>
      <c r="J217" s="40" t="s">
        <v>129</v>
      </c>
      <c r="K217" s="41">
        <v>24.13</v>
      </c>
      <c r="M217" s="1"/>
    </row>
    <row r="218" spans="1:13" x14ac:dyDescent="0.25">
      <c r="A218" s="2" t="s">
        <v>529</v>
      </c>
      <c r="B218" s="62" t="s">
        <v>36</v>
      </c>
      <c r="C218" s="2"/>
      <c r="D218" s="2"/>
      <c r="E218" s="3"/>
      <c r="F218" s="3"/>
      <c r="G218" s="34"/>
      <c r="H218" s="4"/>
      <c r="I218" s="4">
        <f>SUM(I219:I221)</f>
        <v>13675.06</v>
      </c>
      <c r="J218" s="45"/>
      <c r="K218" s="41"/>
      <c r="M218" s="1"/>
    </row>
    <row r="219" spans="1:13" ht="22.5" x14ac:dyDescent="0.25">
      <c r="A219" s="5" t="s">
        <v>530</v>
      </c>
      <c r="B219" s="63" t="s">
        <v>287</v>
      </c>
      <c r="C219" s="5" t="s">
        <v>40</v>
      </c>
      <c r="D219" s="5">
        <v>7011</v>
      </c>
      <c r="E219" s="25">
        <v>96.22</v>
      </c>
      <c r="F219" s="31" t="s">
        <v>148</v>
      </c>
      <c r="G219" s="25">
        <f>ROUND(K219*(100%-I$7),2)</f>
        <v>7.34</v>
      </c>
      <c r="H219" s="6">
        <f t="shared" si="14"/>
        <v>9.1199999999999992</v>
      </c>
      <c r="I219" s="6">
        <f t="shared" si="15"/>
        <v>877.53</v>
      </c>
      <c r="J219" s="40" t="s">
        <v>120</v>
      </c>
      <c r="K219" s="41">
        <v>7.34</v>
      </c>
      <c r="M219" s="1"/>
    </row>
    <row r="220" spans="1:13" ht="33.75" x14ac:dyDescent="0.25">
      <c r="A220" s="5" t="s">
        <v>531</v>
      </c>
      <c r="B220" s="63" t="s">
        <v>247</v>
      </c>
      <c r="C220" s="5" t="s">
        <v>39</v>
      </c>
      <c r="D220" s="5">
        <v>94267</v>
      </c>
      <c r="E220" s="25">
        <v>96.22</v>
      </c>
      <c r="F220" s="31" t="s">
        <v>148</v>
      </c>
      <c r="G220" s="25">
        <f>ROUND(K220*(100%-I$7),2)</f>
        <v>59.56</v>
      </c>
      <c r="H220" s="6">
        <f t="shared" si="14"/>
        <v>73.989999999999995</v>
      </c>
      <c r="I220" s="6">
        <f t="shared" si="15"/>
        <v>7119.32</v>
      </c>
      <c r="J220" s="40" t="s">
        <v>120</v>
      </c>
      <c r="K220" s="41">
        <v>59.56</v>
      </c>
      <c r="M220" s="1"/>
    </row>
    <row r="221" spans="1:13" ht="33.75" x14ac:dyDescent="0.25">
      <c r="A221" s="5" t="s">
        <v>532</v>
      </c>
      <c r="B221" s="63" t="s">
        <v>248</v>
      </c>
      <c r="C221" s="5" t="s">
        <v>39</v>
      </c>
      <c r="D221" s="5">
        <v>94990</v>
      </c>
      <c r="E221" s="25">
        <v>5.78</v>
      </c>
      <c r="F221" s="31" t="s">
        <v>125</v>
      </c>
      <c r="G221" s="25">
        <f>ROUND(K221*(100%-I$7),2)</f>
        <v>790.78</v>
      </c>
      <c r="H221" s="6">
        <f t="shared" si="14"/>
        <v>982.39</v>
      </c>
      <c r="I221" s="6">
        <f t="shared" si="15"/>
        <v>5678.21</v>
      </c>
      <c r="J221" s="40" t="s">
        <v>120</v>
      </c>
      <c r="K221" s="41">
        <v>790.78</v>
      </c>
      <c r="M221" s="1"/>
    </row>
    <row r="222" spans="1:13" x14ac:dyDescent="0.25">
      <c r="A222" s="2" t="s">
        <v>533</v>
      </c>
      <c r="B222" s="62" t="s">
        <v>37</v>
      </c>
      <c r="C222" s="2"/>
      <c r="D222" s="2"/>
      <c r="E222" s="3"/>
      <c r="F222" s="3"/>
      <c r="G222" s="34"/>
      <c r="H222" s="4"/>
      <c r="I222" s="4">
        <f>SUM(I223:I226)</f>
        <v>128220.35</v>
      </c>
      <c r="J222" s="45"/>
      <c r="K222" s="41"/>
      <c r="M222" s="1"/>
    </row>
    <row r="223" spans="1:13" x14ac:dyDescent="0.25">
      <c r="A223" s="5" t="s">
        <v>534</v>
      </c>
      <c r="B223" s="63" t="s">
        <v>249</v>
      </c>
      <c r="C223" s="5" t="s">
        <v>40</v>
      </c>
      <c r="D223" s="5" t="s">
        <v>79</v>
      </c>
      <c r="E223" s="25">
        <v>35</v>
      </c>
      <c r="F223" s="31" t="s">
        <v>148</v>
      </c>
      <c r="G223" s="25">
        <f>ROUND(K223*(100%-I$7),2)</f>
        <v>754.88</v>
      </c>
      <c r="H223" s="6">
        <f t="shared" si="14"/>
        <v>937.79</v>
      </c>
      <c r="I223" s="6">
        <f t="shared" si="15"/>
        <v>32822.65</v>
      </c>
      <c r="J223" s="40" t="s">
        <v>120</v>
      </c>
      <c r="K223" s="41">
        <v>754.88</v>
      </c>
      <c r="M223" s="1"/>
    </row>
    <row r="224" spans="1:13" x14ac:dyDescent="0.25">
      <c r="A224" s="5" t="s">
        <v>535</v>
      </c>
      <c r="B224" s="63" t="s">
        <v>168</v>
      </c>
      <c r="C224" s="5" t="s">
        <v>39</v>
      </c>
      <c r="D224" s="5">
        <v>98504</v>
      </c>
      <c r="E224" s="25">
        <v>114.56</v>
      </c>
      <c r="F224" s="31" t="s">
        <v>119</v>
      </c>
      <c r="G224" s="25">
        <f>ROUND(K224*(100%-I$7),2)</f>
        <v>14.83</v>
      </c>
      <c r="H224" s="6">
        <f t="shared" si="14"/>
        <v>18.420000000000002</v>
      </c>
      <c r="I224" s="6">
        <f t="shared" si="15"/>
        <v>2110.1999999999998</v>
      </c>
      <c r="J224" s="40" t="s">
        <v>120</v>
      </c>
      <c r="K224" s="41">
        <v>14.83</v>
      </c>
      <c r="M224" s="1"/>
    </row>
    <row r="225" spans="1:13" ht="22.5" x14ac:dyDescent="0.25">
      <c r="A225" s="5" t="s">
        <v>536</v>
      </c>
      <c r="B225" s="63" t="s">
        <v>250</v>
      </c>
      <c r="C225" s="5" t="s">
        <v>40</v>
      </c>
      <c r="D225" s="5" t="s">
        <v>80</v>
      </c>
      <c r="E225" s="25">
        <v>14.46</v>
      </c>
      <c r="F225" s="31" t="s">
        <v>125</v>
      </c>
      <c r="G225" s="25">
        <f>ROUND(K225*(100%-I$7),2)</f>
        <v>3604.64</v>
      </c>
      <c r="H225" s="6">
        <f t="shared" si="14"/>
        <v>4478.04</v>
      </c>
      <c r="I225" s="6">
        <f t="shared" si="15"/>
        <v>64752.46</v>
      </c>
      <c r="J225" s="40" t="s">
        <v>120</v>
      </c>
      <c r="K225" s="41">
        <v>3604.64</v>
      </c>
      <c r="M225" s="1"/>
    </row>
    <row r="226" spans="1:13" ht="45" x14ac:dyDescent="0.25">
      <c r="A226" s="5" t="s">
        <v>537</v>
      </c>
      <c r="B226" s="63" t="s">
        <v>251</v>
      </c>
      <c r="C226" s="5" t="s">
        <v>39</v>
      </c>
      <c r="D226" s="5">
        <v>99839</v>
      </c>
      <c r="E226" s="25">
        <v>46.6</v>
      </c>
      <c r="F226" s="31" t="s">
        <v>148</v>
      </c>
      <c r="G226" s="25">
        <f>ROUND(K226*(100%-I$7),2)</f>
        <v>492.91</v>
      </c>
      <c r="H226" s="6">
        <f t="shared" si="14"/>
        <v>612.34</v>
      </c>
      <c r="I226" s="6">
        <f t="shared" si="15"/>
        <v>28535.040000000001</v>
      </c>
      <c r="J226" s="40" t="s">
        <v>120</v>
      </c>
      <c r="K226" s="41">
        <v>492.91</v>
      </c>
      <c r="M226" s="1"/>
    </row>
    <row r="227" spans="1:13" x14ac:dyDescent="0.25">
      <c r="A227" s="2" t="s">
        <v>538</v>
      </c>
      <c r="B227" s="62" t="s">
        <v>38</v>
      </c>
      <c r="C227" s="2"/>
      <c r="D227" s="2"/>
      <c r="E227" s="3"/>
      <c r="F227" s="3"/>
      <c r="G227" s="34"/>
      <c r="H227" s="4"/>
      <c r="I227" s="4">
        <f>SUM(I228)</f>
        <v>101223</v>
      </c>
      <c r="J227" s="45"/>
      <c r="K227" s="41"/>
      <c r="M227" s="1"/>
    </row>
    <row r="228" spans="1:13" ht="45" x14ac:dyDescent="0.25">
      <c r="A228" s="5" t="s">
        <v>539</v>
      </c>
      <c r="B228" s="63" t="s">
        <v>288</v>
      </c>
      <c r="C228" s="5" t="s">
        <v>40</v>
      </c>
      <c r="D228" s="5" t="s">
        <v>81</v>
      </c>
      <c r="E228" s="25">
        <v>100</v>
      </c>
      <c r="F228" s="31" t="s">
        <v>135</v>
      </c>
      <c r="G228" s="25">
        <f>ROUND(K228*(100%-I$7),2)</f>
        <v>814.8</v>
      </c>
      <c r="H228" s="6">
        <f t="shared" si="14"/>
        <v>1012.23</v>
      </c>
      <c r="I228" s="6">
        <f t="shared" si="15"/>
        <v>101223</v>
      </c>
      <c r="J228" s="40" t="s">
        <v>120</v>
      </c>
      <c r="K228" s="41">
        <v>814.8</v>
      </c>
      <c r="M228" s="1"/>
    </row>
    <row r="229" spans="1:13" x14ac:dyDescent="0.25">
      <c r="A229" s="2" t="s">
        <v>540</v>
      </c>
      <c r="B229" s="62" t="s">
        <v>289</v>
      </c>
      <c r="C229" s="2"/>
      <c r="D229" s="2"/>
      <c r="E229" s="3"/>
      <c r="F229" s="3"/>
      <c r="G229" s="34"/>
      <c r="H229" s="4"/>
      <c r="I229" s="4">
        <f>SUM(I230:I235)</f>
        <v>21268.11</v>
      </c>
      <c r="J229" s="45"/>
      <c r="K229" s="41"/>
      <c r="M229" s="1"/>
    </row>
    <row r="230" spans="1:13" x14ac:dyDescent="0.25">
      <c r="A230" s="5" t="s">
        <v>541</v>
      </c>
      <c r="B230" s="63" t="s">
        <v>290</v>
      </c>
      <c r="C230" s="5" t="s">
        <v>77</v>
      </c>
      <c r="D230" s="5" t="s">
        <v>82</v>
      </c>
      <c r="E230" s="33">
        <v>1300.83</v>
      </c>
      <c r="F230" s="31" t="s">
        <v>119</v>
      </c>
      <c r="G230" s="25">
        <f t="shared" ref="G230:G235" si="16">ROUND(K230*(100%-I$7),2)</f>
        <v>0.46</v>
      </c>
      <c r="H230" s="6">
        <f t="shared" si="14"/>
        <v>0.56999999999999995</v>
      </c>
      <c r="I230" s="6">
        <f t="shared" si="15"/>
        <v>741.47</v>
      </c>
      <c r="J230" s="40" t="s">
        <v>120</v>
      </c>
      <c r="K230" s="41">
        <v>0.46</v>
      </c>
      <c r="M230" s="1"/>
    </row>
    <row r="231" spans="1:13" x14ac:dyDescent="0.25">
      <c r="A231" s="5" t="s">
        <v>542</v>
      </c>
      <c r="B231" s="63" t="s">
        <v>203</v>
      </c>
      <c r="C231" s="5" t="s">
        <v>77</v>
      </c>
      <c r="D231" s="5" t="s">
        <v>83</v>
      </c>
      <c r="E231" s="25">
        <v>4</v>
      </c>
      <c r="F231" s="31" t="s">
        <v>204</v>
      </c>
      <c r="G231" s="25">
        <f t="shared" si="16"/>
        <v>1626.9</v>
      </c>
      <c r="H231" s="6">
        <f t="shared" si="14"/>
        <v>2021.1</v>
      </c>
      <c r="I231" s="6">
        <f t="shared" si="15"/>
        <v>8084.4</v>
      </c>
      <c r="J231" s="40" t="s">
        <v>120</v>
      </c>
      <c r="K231" s="41">
        <v>1626.9</v>
      </c>
      <c r="M231" s="1"/>
    </row>
    <row r="232" spans="1:13" x14ac:dyDescent="0.25">
      <c r="A232" s="5" t="s">
        <v>543</v>
      </c>
      <c r="B232" s="63" t="s">
        <v>205</v>
      </c>
      <c r="C232" s="5" t="s">
        <v>77</v>
      </c>
      <c r="D232" s="5" t="s">
        <v>84</v>
      </c>
      <c r="E232" s="25">
        <v>3</v>
      </c>
      <c r="F232" s="31" t="s">
        <v>204</v>
      </c>
      <c r="G232" s="25">
        <f t="shared" si="16"/>
        <v>1309.32</v>
      </c>
      <c r="H232" s="6">
        <f t="shared" si="14"/>
        <v>1626.57</v>
      </c>
      <c r="I232" s="6">
        <f t="shared" si="15"/>
        <v>4879.71</v>
      </c>
      <c r="J232" s="40" t="s">
        <v>120</v>
      </c>
      <c r="K232" s="41">
        <v>1309.32</v>
      </c>
      <c r="M232" s="1"/>
    </row>
    <row r="233" spans="1:13" x14ac:dyDescent="0.25">
      <c r="A233" s="5" t="s">
        <v>544</v>
      </c>
      <c r="B233" s="63" t="s">
        <v>206</v>
      </c>
      <c r="C233" s="5" t="s">
        <v>77</v>
      </c>
      <c r="D233" s="5" t="s">
        <v>85</v>
      </c>
      <c r="E233" s="25">
        <v>2</v>
      </c>
      <c r="F233" s="31" t="s">
        <v>204</v>
      </c>
      <c r="G233" s="25">
        <f t="shared" si="16"/>
        <v>1182.0999999999999</v>
      </c>
      <c r="H233" s="6">
        <f t="shared" si="14"/>
        <v>1468.52</v>
      </c>
      <c r="I233" s="6">
        <f t="shared" si="15"/>
        <v>2937.04</v>
      </c>
      <c r="J233" s="40" t="s">
        <v>120</v>
      </c>
      <c r="K233" s="41">
        <v>1182.0999999999999</v>
      </c>
      <c r="M233" s="1"/>
    </row>
    <row r="234" spans="1:13" x14ac:dyDescent="0.25">
      <c r="A234" s="5" t="s">
        <v>545</v>
      </c>
      <c r="B234" s="63" t="s">
        <v>207</v>
      </c>
      <c r="C234" s="5" t="s">
        <v>77</v>
      </c>
      <c r="D234" s="5" t="s">
        <v>86</v>
      </c>
      <c r="E234" s="25">
        <v>4</v>
      </c>
      <c r="F234" s="31" t="s">
        <v>204</v>
      </c>
      <c r="G234" s="25">
        <f t="shared" si="16"/>
        <v>637.64</v>
      </c>
      <c r="H234" s="6">
        <f t="shared" si="14"/>
        <v>792.14</v>
      </c>
      <c r="I234" s="6">
        <f t="shared" si="15"/>
        <v>3168.56</v>
      </c>
      <c r="J234" s="40" t="s">
        <v>120</v>
      </c>
      <c r="K234" s="41">
        <v>637.64</v>
      </c>
      <c r="M234" s="1"/>
    </row>
    <row r="235" spans="1:13" x14ac:dyDescent="0.25">
      <c r="A235" s="5" t="s">
        <v>546</v>
      </c>
      <c r="B235" s="63" t="s">
        <v>291</v>
      </c>
      <c r="C235" s="5" t="s">
        <v>77</v>
      </c>
      <c r="D235" s="5" t="s">
        <v>87</v>
      </c>
      <c r="E235" s="33">
        <v>1300.83</v>
      </c>
      <c r="F235" s="31" t="s">
        <v>119</v>
      </c>
      <c r="G235" s="25">
        <f t="shared" si="16"/>
        <v>0.9</v>
      </c>
      <c r="H235" s="6">
        <f>ROUND(G235*(1+I$5),2)</f>
        <v>1.1200000000000001</v>
      </c>
      <c r="I235" s="6">
        <f>ROUND(E235*H235,2)</f>
        <v>1456.93</v>
      </c>
      <c r="J235" s="40" t="s">
        <v>120</v>
      </c>
      <c r="K235" s="41">
        <v>0.9</v>
      </c>
      <c r="M235" s="1"/>
    </row>
    <row r="236" spans="1:13" x14ac:dyDescent="0.25">
      <c r="A236" s="55" t="s">
        <v>547</v>
      </c>
      <c r="B236" s="64" t="s">
        <v>98</v>
      </c>
      <c r="C236" s="57"/>
      <c r="D236" s="58"/>
      <c r="E236" s="59"/>
      <c r="F236" s="56"/>
      <c r="G236" s="60"/>
      <c r="H236" s="61"/>
      <c r="I236" s="54">
        <f>I237+I253+I258+I309+I379+I381+I398+I400</f>
        <v>5890349.3100000005</v>
      </c>
      <c r="J236" s="44" t="s">
        <v>316</v>
      </c>
      <c r="K236" s="41"/>
    </row>
    <row r="237" spans="1:13" x14ac:dyDescent="0.25">
      <c r="A237" s="16" t="s">
        <v>548</v>
      </c>
      <c r="B237" s="65" t="s">
        <v>1</v>
      </c>
      <c r="C237" s="7"/>
      <c r="D237" s="7"/>
      <c r="E237" s="7"/>
      <c r="F237" s="8"/>
      <c r="G237" s="9"/>
      <c r="H237" s="10"/>
      <c r="I237" s="11">
        <f>SUM(I238:I252)</f>
        <v>125584.74999999999</v>
      </c>
      <c r="J237" s="42"/>
      <c r="K237" s="41"/>
      <c r="M237" s="1"/>
    </row>
    <row r="238" spans="1:13" ht="22.5" x14ac:dyDescent="0.25">
      <c r="A238" s="70" t="s">
        <v>549</v>
      </c>
      <c r="B238" s="66" t="s">
        <v>252</v>
      </c>
      <c r="C238" s="18" t="s">
        <v>39</v>
      </c>
      <c r="D238" s="19">
        <v>103689</v>
      </c>
      <c r="E238" s="20">
        <v>2.88</v>
      </c>
      <c r="F238" s="17" t="s">
        <v>119</v>
      </c>
      <c r="G238" s="21">
        <f t="shared" ref="G238:G252" si="17">ROUND(K238*(100%-I$7),2)</f>
        <v>308.5</v>
      </c>
      <c r="H238" s="12">
        <f>ROUND(G238*(1+I$5),2)</f>
        <v>383.25</v>
      </c>
      <c r="I238" s="12">
        <f>ROUND(E238*H238,2)</f>
        <v>1103.76</v>
      </c>
      <c r="J238" s="40" t="s">
        <v>120</v>
      </c>
      <c r="K238" s="41">
        <v>308.5</v>
      </c>
      <c r="M238" s="1"/>
    </row>
    <row r="239" spans="1:13" ht="22.5" x14ac:dyDescent="0.25">
      <c r="A239" s="71" t="s">
        <v>550</v>
      </c>
      <c r="B239" s="67" t="s">
        <v>253</v>
      </c>
      <c r="C239" s="23" t="s">
        <v>40</v>
      </c>
      <c r="D239" s="22" t="s">
        <v>41</v>
      </c>
      <c r="E239" s="24">
        <v>1</v>
      </c>
      <c r="F239" s="22" t="s">
        <v>121</v>
      </c>
      <c r="G239" s="25">
        <f t="shared" si="17"/>
        <v>2632.67</v>
      </c>
      <c r="H239" s="6">
        <f t="shared" ref="H239:H302" si="18">ROUND(G239*(1+I$5),2)</f>
        <v>3270.57</v>
      </c>
      <c r="I239" s="6">
        <f t="shared" ref="I239:I302" si="19">ROUND(E239*H239,2)</f>
        <v>3270.57</v>
      </c>
      <c r="J239" s="40" t="s">
        <v>120</v>
      </c>
      <c r="K239" s="41">
        <v>2632.67</v>
      </c>
      <c r="M239" s="1"/>
    </row>
    <row r="240" spans="1:13" x14ac:dyDescent="0.25">
      <c r="A240" s="71" t="s">
        <v>551</v>
      </c>
      <c r="B240" s="67" t="s">
        <v>122</v>
      </c>
      <c r="C240" s="23" t="s">
        <v>39</v>
      </c>
      <c r="D240" s="26">
        <v>98459</v>
      </c>
      <c r="E240" s="24">
        <v>221.66</v>
      </c>
      <c r="F240" s="22" t="s">
        <v>119</v>
      </c>
      <c r="G240" s="25">
        <f t="shared" si="17"/>
        <v>78.489999999999995</v>
      </c>
      <c r="H240" s="6">
        <f t="shared" si="18"/>
        <v>97.51</v>
      </c>
      <c r="I240" s="6">
        <f t="shared" si="19"/>
        <v>21614.07</v>
      </c>
      <c r="J240" s="40" t="s">
        <v>120</v>
      </c>
      <c r="K240" s="41">
        <v>78.489999999999995</v>
      </c>
      <c r="M240" s="1"/>
    </row>
    <row r="241" spans="1:13" x14ac:dyDescent="0.25">
      <c r="A241" s="71" t="s">
        <v>552</v>
      </c>
      <c r="B241" s="67" t="s">
        <v>123</v>
      </c>
      <c r="C241" s="23" t="s">
        <v>39</v>
      </c>
      <c r="D241" s="26">
        <v>98524</v>
      </c>
      <c r="E241" s="27">
        <v>2702.16</v>
      </c>
      <c r="F241" s="22" t="s">
        <v>119</v>
      </c>
      <c r="G241" s="25">
        <f t="shared" si="17"/>
        <v>4.3499999999999996</v>
      </c>
      <c r="H241" s="6">
        <f t="shared" si="18"/>
        <v>5.4</v>
      </c>
      <c r="I241" s="6">
        <f t="shared" si="19"/>
        <v>14591.66</v>
      </c>
      <c r="J241" s="40" t="s">
        <v>120</v>
      </c>
      <c r="K241" s="41">
        <v>4.3499999999999996</v>
      </c>
      <c r="M241" s="1"/>
    </row>
    <row r="242" spans="1:13" x14ac:dyDescent="0.25">
      <c r="A242" s="71" t="s">
        <v>553</v>
      </c>
      <c r="B242" s="67" t="s">
        <v>124</v>
      </c>
      <c r="C242" s="23" t="s">
        <v>40</v>
      </c>
      <c r="D242" s="26">
        <v>72897</v>
      </c>
      <c r="E242" s="24">
        <v>526.91999999999996</v>
      </c>
      <c r="F242" s="22" t="s">
        <v>125</v>
      </c>
      <c r="G242" s="25">
        <f t="shared" si="17"/>
        <v>30.29</v>
      </c>
      <c r="H242" s="6">
        <f t="shared" si="18"/>
        <v>37.630000000000003</v>
      </c>
      <c r="I242" s="6">
        <f t="shared" si="19"/>
        <v>19828</v>
      </c>
      <c r="J242" s="40" t="s">
        <v>120</v>
      </c>
      <c r="K242" s="41">
        <v>30.29</v>
      </c>
      <c r="M242" s="1"/>
    </row>
    <row r="243" spans="1:13" ht="22.5" x14ac:dyDescent="0.25">
      <c r="A243" s="71" t="s">
        <v>554</v>
      </c>
      <c r="B243" s="67" t="s">
        <v>126</v>
      </c>
      <c r="C243" s="23" t="s">
        <v>39</v>
      </c>
      <c r="D243" s="26">
        <v>97914</v>
      </c>
      <c r="E243" s="27">
        <v>5111.12</v>
      </c>
      <c r="F243" s="22" t="s">
        <v>127</v>
      </c>
      <c r="G243" s="25">
        <f t="shared" si="17"/>
        <v>2.95</v>
      </c>
      <c r="H243" s="6">
        <f t="shared" si="18"/>
        <v>3.66</v>
      </c>
      <c r="I243" s="6">
        <f t="shared" si="19"/>
        <v>18706.7</v>
      </c>
      <c r="J243" s="40" t="s">
        <v>120</v>
      </c>
      <c r="K243" s="41">
        <v>2.95</v>
      </c>
      <c r="M243" s="1"/>
    </row>
    <row r="244" spans="1:13" ht="22.5" x14ac:dyDescent="0.25">
      <c r="A244" s="71" t="s">
        <v>555</v>
      </c>
      <c r="B244" s="67" t="s">
        <v>212</v>
      </c>
      <c r="C244" s="23" t="s">
        <v>40</v>
      </c>
      <c r="D244" s="26">
        <v>73683</v>
      </c>
      <c r="E244" s="24">
        <v>10</v>
      </c>
      <c r="F244" s="22" t="s">
        <v>121</v>
      </c>
      <c r="G244" s="25">
        <f t="shared" si="17"/>
        <v>97.87</v>
      </c>
      <c r="H244" s="6">
        <f t="shared" si="18"/>
        <v>121.58</v>
      </c>
      <c r="I244" s="6">
        <f t="shared" si="19"/>
        <v>1215.8</v>
      </c>
      <c r="J244" s="40" t="s">
        <v>120</v>
      </c>
      <c r="K244" s="41">
        <v>97.87</v>
      </c>
      <c r="M244" s="1"/>
    </row>
    <row r="245" spans="1:13" x14ac:dyDescent="0.25">
      <c r="A245" s="71" t="s">
        <v>556</v>
      </c>
      <c r="B245" s="67" t="s">
        <v>128</v>
      </c>
      <c r="C245" s="23" t="s">
        <v>40</v>
      </c>
      <c r="D245" s="26">
        <v>85423</v>
      </c>
      <c r="E245" s="24">
        <v>21.6</v>
      </c>
      <c r="F245" s="22" t="s">
        <v>119</v>
      </c>
      <c r="G245" s="25">
        <f t="shared" si="17"/>
        <v>9.33</v>
      </c>
      <c r="H245" s="6">
        <f t="shared" si="18"/>
        <v>11.59</v>
      </c>
      <c r="I245" s="6">
        <f t="shared" si="19"/>
        <v>250.34</v>
      </c>
      <c r="J245" s="40" t="s">
        <v>120</v>
      </c>
      <c r="K245" s="41">
        <v>9.33</v>
      </c>
      <c r="M245" s="1"/>
    </row>
    <row r="246" spans="1:13" x14ac:dyDescent="0.25">
      <c r="A246" s="71" t="s">
        <v>557</v>
      </c>
      <c r="B246" s="63" t="s">
        <v>723</v>
      </c>
      <c r="C246" s="23" t="s">
        <v>42</v>
      </c>
      <c r="D246" s="22" t="s">
        <v>43</v>
      </c>
      <c r="E246" s="24">
        <v>526.91999999999996</v>
      </c>
      <c r="F246" s="22" t="s">
        <v>125</v>
      </c>
      <c r="G246" s="25">
        <f t="shared" si="17"/>
        <v>24.13</v>
      </c>
      <c r="H246" s="6">
        <f>ROUND(G246*(1+I$6),2)</f>
        <v>28.18</v>
      </c>
      <c r="I246" s="6">
        <f t="shared" si="19"/>
        <v>14848.61</v>
      </c>
      <c r="J246" s="40" t="s">
        <v>129</v>
      </c>
      <c r="K246" s="41">
        <v>24.13</v>
      </c>
      <c r="M246" s="1"/>
    </row>
    <row r="247" spans="1:13" ht="33.75" x14ac:dyDescent="0.25">
      <c r="A247" s="71" t="s">
        <v>558</v>
      </c>
      <c r="B247" s="67" t="s">
        <v>725</v>
      </c>
      <c r="C247" s="23" t="s">
        <v>44</v>
      </c>
      <c r="D247" s="26">
        <v>10779</v>
      </c>
      <c r="E247" s="24">
        <v>11</v>
      </c>
      <c r="F247" s="22" t="s">
        <v>130</v>
      </c>
      <c r="G247" s="25">
        <f t="shared" si="17"/>
        <v>1243.75</v>
      </c>
      <c r="H247" s="6">
        <f>ROUND(G247*(1+I$6),2)</f>
        <v>1452.7</v>
      </c>
      <c r="I247" s="6">
        <f t="shared" si="19"/>
        <v>15979.7</v>
      </c>
      <c r="J247" s="40" t="s">
        <v>129</v>
      </c>
      <c r="K247" s="41">
        <v>1243.75</v>
      </c>
      <c r="M247" s="1"/>
    </row>
    <row r="248" spans="1:13" ht="33.75" x14ac:dyDescent="0.25">
      <c r="A248" s="71" t="s">
        <v>559</v>
      </c>
      <c r="B248" s="67" t="s">
        <v>726</v>
      </c>
      <c r="C248" s="23" t="s">
        <v>44</v>
      </c>
      <c r="D248" s="26">
        <v>10775</v>
      </c>
      <c r="E248" s="24">
        <v>11</v>
      </c>
      <c r="F248" s="22" t="s">
        <v>130</v>
      </c>
      <c r="G248" s="25">
        <f t="shared" si="17"/>
        <v>995</v>
      </c>
      <c r="H248" s="6">
        <f>ROUND(G248*(1+I$6),2)</f>
        <v>1162.1600000000001</v>
      </c>
      <c r="I248" s="6">
        <f t="shared" si="19"/>
        <v>12783.76</v>
      </c>
      <c r="J248" s="40" t="s">
        <v>129</v>
      </c>
      <c r="K248" s="41">
        <v>995</v>
      </c>
      <c r="M248" s="1"/>
    </row>
    <row r="249" spans="1:13" x14ac:dyDescent="0.25">
      <c r="A249" s="71" t="s">
        <v>560</v>
      </c>
      <c r="B249" s="67" t="s">
        <v>255</v>
      </c>
      <c r="C249" s="23" t="s">
        <v>40</v>
      </c>
      <c r="D249" s="22" t="s">
        <v>45</v>
      </c>
      <c r="E249" s="24">
        <v>1</v>
      </c>
      <c r="F249" s="22" t="s">
        <v>121</v>
      </c>
      <c r="G249" s="25">
        <f t="shared" si="17"/>
        <v>341.86</v>
      </c>
      <c r="H249" s="6">
        <f t="shared" si="18"/>
        <v>424.69</v>
      </c>
      <c r="I249" s="6">
        <f t="shared" si="19"/>
        <v>424.69</v>
      </c>
      <c r="J249" s="40" t="s">
        <v>120</v>
      </c>
      <c r="K249" s="41">
        <v>341.86</v>
      </c>
      <c r="M249" s="1"/>
    </row>
    <row r="250" spans="1:13" ht="22.5" x14ac:dyDescent="0.25">
      <c r="A250" s="71" t="s">
        <v>561</v>
      </c>
      <c r="B250" s="67" t="s">
        <v>256</v>
      </c>
      <c r="C250" s="23" t="s">
        <v>40</v>
      </c>
      <c r="D250" s="22" t="s">
        <v>46</v>
      </c>
      <c r="E250" s="24">
        <v>1</v>
      </c>
      <c r="F250" s="22" t="s">
        <v>121</v>
      </c>
      <c r="G250" s="25">
        <f t="shared" si="17"/>
        <v>246.3</v>
      </c>
      <c r="H250" s="6">
        <f t="shared" si="18"/>
        <v>305.98</v>
      </c>
      <c r="I250" s="6">
        <f t="shared" si="19"/>
        <v>305.98</v>
      </c>
      <c r="J250" s="40" t="s">
        <v>120</v>
      </c>
      <c r="K250" s="41">
        <v>246.3</v>
      </c>
      <c r="M250" s="1"/>
    </row>
    <row r="251" spans="1:13" ht="22.5" x14ac:dyDescent="0.25">
      <c r="A251" s="71" t="s">
        <v>562</v>
      </c>
      <c r="B251" s="67" t="s">
        <v>257</v>
      </c>
      <c r="C251" s="23" t="s">
        <v>40</v>
      </c>
      <c r="D251" s="22" t="s">
        <v>47</v>
      </c>
      <c r="E251" s="24">
        <v>1</v>
      </c>
      <c r="F251" s="22" t="s">
        <v>121</v>
      </c>
      <c r="G251" s="25">
        <f t="shared" si="17"/>
        <v>282.70999999999998</v>
      </c>
      <c r="H251" s="6">
        <f t="shared" si="18"/>
        <v>351.21</v>
      </c>
      <c r="I251" s="6">
        <f t="shared" si="19"/>
        <v>351.21</v>
      </c>
      <c r="J251" s="40" t="s">
        <v>120</v>
      </c>
      <c r="K251" s="41">
        <v>282.70999999999998</v>
      </c>
      <c r="M251" s="1"/>
    </row>
    <row r="252" spans="1:13" ht="22.5" x14ac:dyDescent="0.25">
      <c r="A252" s="71" t="s">
        <v>563</v>
      </c>
      <c r="B252" s="67" t="s">
        <v>214</v>
      </c>
      <c r="C252" s="23" t="s">
        <v>39</v>
      </c>
      <c r="D252" s="26">
        <v>105115</v>
      </c>
      <c r="E252" s="24">
        <v>2</v>
      </c>
      <c r="F252" s="22" t="s">
        <v>131</v>
      </c>
      <c r="G252" s="25">
        <f t="shared" si="17"/>
        <v>124.73</v>
      </c>
      <c r="H252" s="6">
        <f t="shared" si="18"/>
        <v>154.94999999999999</v>
      </c>
      <c r="I252" s="6">
        <f t="shared" si="19"/>
        <v>309.89999999999998</v>
      </c>
      <c r="J252" s="40" t="s">
        <v>120</v>
      </c>
      <c r="K252" s="41">
        <v>124.73</v>
      </c>
      <c r="M252" s="1"/>
    </row>
    <row r="253" spans="1:13" x14ac:dyDescent="0.25">
      <c r="A253" s="72" t="s">
        <v>564</v>
      </c>
      <c r="B253" s="68" t="s">
        <v>99</v>
      </c>
      <c r="C253" s="13"/>
      <c r="D253" s="14"/>
      <c r="E253" s="14"/>
      <c r="F253" s="15"/>
      <c r="G253" s="28"/>
      <c r="H253" s="10"/>
      <c r="I253" s="11">
        <f>SUM(I254:I257)</f>
        <v>129298.51999999999</v>
      </c>
      <c r="J253" s="42"/>
      <c r="K253" s="41"/>
      <c r="M253" s="1"/>
    </row>
    <row r="254" spans="1:13" x14ac:dyDescent="0.25">
      <c r="A254" s="71" t="s">
        <v>565</v>
      </c>
      <c r="B254" s="67" t="s">
        <v>132</v>
      </c>
      <c r="C254" s="23" t="s">
        <v>40</v>
      </c>
      <c r="D254" s="22" t="s">
        <v>48</v>
      </c>
      <c r="E254" s="24">
        <v>74</v>
      </c>
      <c r="F254" s="22" t="s">
        <v>121</v>
      </c>
      <c r="G254" s="25">
        <f>ROUND(K254*(100%-I$7),2)</f>
        <v>177.27</v>
      </c>
      <c r="H254" s="6">
        <f t="shared" si="18"/>
        <v>220.22</v>
      </c>
      <c r="I254" s="6">
        <f t="shared" si="19"/>
        <v>16296.28</v>
      </c>
      <c r="J254" s="40" t="s">
        <v>120</v>
      </c>
      <c r="K254" s="41">
        <v>177.27</v>
      </c>
      <c r="M254" s="1"/>
    </row>
    <row r="255" spans="1:13" x14ac:dyDescent="0.25">
      <c r="A255" s="71" t="s">
        <v>566</v>
      </c>
      <c r="B255" s="67" t="s">
        <v>133</v>
      </c>
      <c r="C255" s="23" t="s">
        <v>40</v>
      </c>
      <c r="D255" s="22" t="s">
        <v>49</v>
      </c>
      <c r="E255" s="24">
        <v>25</v>
      </c>
      <c r="F255" s="22" t="s">
        <v>121</v>
      </c>
      <c r="G255" s="25">
        <f>ROUND(K255*(100%-I$7),2)</f>
        <v>68.28</v>
      </c>
      <c r="H255" s="6">
        <f t="shared" si="18"/>
        <v>84.82</v>
      </c>
      <c r="I255" s="6">
        <f t="shared" si="19"/>
        <v>2120.5</v>
      </c>
      <c r="J255" s="40" t="s">
        <v>120</v>
      </c>
      <c r="K255" s="41">
        <v>68.28</v>
      </c>
      <c r="M255" s="1"/>
    </row>
    <row r="256" spans="1:13" ht="22.5" x14ac:dyDescent="0.25">
      <c r="A256" s="71" t="s">
        <v>567</v>
      </c>
      <c r="B256" s="67" t="s">
        <v>134</v>
      </c>
      <c r="C256" s="23" t="s">
        <v>40</v>
      </c>
      <c r="D256" s="22" t="s">
        <v>50</v>
      </c>
      <c r="E256" s="24">
        <v>18</v>
      </c>
      <c r="F256" s="22" t="s">
        <v>135</v>
      </c>
      <c r="G256" s="25">
        <f>ROUND(K256*(100%-I$7),2)</f>
        <v>69.73</v>
      </c>
      <c r="H256" s="6">
        <f t="shared" si="18"/>
        <v>86.63</v>
      </c>
      <c r="I256" s="6">
        <f t="shared" si="19"/>
        <v>1559.34</v>
      </c>
      <c r="J256" s="40" t="s">
        <v>120</v>
      </c>
      <c r="K256" s="41">
        <v>69.73</v>
      </c>
      <c r="M256" s="1"/>
    </row>
    <row r="257" spans="1:13" x14ac:dyDescent="0.25">
      <c r="A257" s="71" t="s">
        <v>568</v>
      </c>
      <c r="B257" s="67" t="s">
        <v>136</v>
      </c>
      <c r="C257" s="23" t="s">
        <v>42</v>
      </c>
      <c r="D257" s="22" t="s">
        <v>51</v>
      </c>
      <c r="E257" s="24">
        <v>11</v>
      </c>
      <c r="F257" s="22" t="s">
        <v>135</v>
      </c>
      <c r="G257" s="25">
        <f>ROUND(K257*(100%-I$7),2)</f>
        <v>8000</v>
      </c>
      <c r="H257" s="6">
        <f t="shared" si="18"/>
        <v>9938.4</v>
      </c>
      <c r="I257" s="6">
        <f t="shared" si="19"/>
        <v>109322.4</v>
      </c>
      <c r="J257" s="40" t="s">
        <v>120</v>
      </c>
      <c r="K257" s="41">
        <v>8000</v>
      </c>
      <c r="M257" s="1"/>
    </row>
    <row r="258" spans="1:13" x14ac:dyDescent="0.25">
      <c r="A258" s="72" t="s">
        <v>569</v>
      </c>
      <c r="B258" s="68" t="s">
        <v>3</v>
      </c>
      <c r="C258" s="13"/>
      <c r="D258" s="14"/>
      <c r="E258" s="14"/>
      <c r="F258" s="15"/>
      <c r="G258" s="28"/>
      <c r="H258" s="10"/>
      <c r="I258" s="11">
        <f>(I259+I265+I272+I278+I281+I283+I293+I298+I303+I306)</f>
        <v>5117537.0000000009</v>
      </c>
      <c r="J258" s="42"/>
      <c r="K258" s="41"/>
      <c r="M258" s="1"/>
    </row>
    <row r="259" spans="1:13" x14ac:dyDescent="0.25">
      <c r="A259" s="72" t="s">
        <v>570</v>
      </c>
      <c r="B259" s="68" t="s">
        <v>4</v>
      </c>
      <c r="C259" s="13"/>
      <c r="D259" s="14"/>
      <c r="E259" s="14"/>
      <c r="F259" s="15"/>
      <c r="G259" s="28"/>
      <c r="H259" s="10"/>
      <c r="I259" s="11">
        <f>SUM(I260:I264)</f>
        <v>22286.48</v>
      </c>
      <c r="J259" s="42"/>
      <c r="K259" s="41"/>
      <c r="M259" s="1"/>
    </row>
    <row r="260" spans="1:13" ht="22.5" x14ac:dyDescent="0.25">
      <c r="A260" s="71" t="s">
        <v>571</v>
      </c>
      <c r="B260" s="67" t="s">
        <v>179</v>
      </c>
      <c r="C260" s="23" t="s">
        <v>39</v>
      </c>
      <c r="D260" s="26">
        <v>93358</v>
      </c>
      <c r="E260" s="24">
        <v>142.4</v>
      </c>
      <c r="F260" s="22" t="s">
        <v>125</v>
      </c>
      <c r="G260" s="25">
        <f>ROUND(K260*(100%-I$7),2)</f>
        <v>80.739999999999995</v>
      </c>
      <c r="H260" s="6">
        <f t="shared" si="18"/>
        <v>100.3</v>
      </c>
      <c r="I260" s="6">
        <f t="shared" si="19"/>
        <v>14282.72</v>
      </c>
      <c r="J260" s="40" t="s">
        <v>120</v>
      </c>
      <c r="K260" s="41">
        <v>80.739999999999995</v>
      </c>
      <c r="M260" s="1"/>
    </row>
    <row r="261" spans="1:13" ht="22.5" x14ac:dyDescent="0.25">
      <c r="A261" s="71" t="s">
        <v>572</v>
      </c>
      <c r="B261" s="67" t="s">
        <v>137</v>
      </c>
      <c r="C261" s="23" t="s">
        <v>39</v>
      </c>
      <c r="D261" s="26">
        <v>93382</v>
      </c>
      <c r="E261" s="24">
        <v>125.18</v>
      </c>
      <c r="F261" s="22" t="s">
        <v>125</v>
      </c>
      <c r="G261" s="25">
        <f>ROUND(K261*(100%-I$7),2)</f>
        <v>25.89</v>
      </c>
      <c r="H261" s="6">
        <f t="shared" si="18"/>
        <v>32.159999999999997</v>
      </c>
      <c r="I261" s="6">
        <f t="shared" si="19"/>
        <v>4025.79</v>
      </c>
      <c r="J261" s="40" t="s">
        <v>120</v>
      </c>
      <c r="K261" s="41">
        <v>25.89</v>
      </c>
      <c r="M261" s="1"/>
    </row>
    <row r="262" spans="1:13" ht="33.75" x14ac:dyDescent="0.25">
      <c r="A262" s="71" t="s">
        <v>573</v>
      </c>
      <c r="B262" s="67" t="s">
        <v>138</v>
      </c>
      <c r="C262" s="23" t="s">
        <v>39</v>
      </c>
      <c r="D262" s="26">
        <v>100981</v>
      </c>
      <c r="E262" s="24">
        <v>52.82</v>
      </c>
      <c r="F262" s="22" t="s">
        <v>125</v>
      </c>
      <c r="G262" s="25">
        <f>ROUND(K262*(100%-I$7),2)</f>
        <v>9.36</v>
      </c>
      <c r="H262" s="6">
        <f t="shared" si="18"/>
        <v>11.63</v>
      </c>
      <c r="I262" s="6">
        <f t="shared" si="19"/>
        <v>614.29999999999995</v>
      </c>
      <c r="J262" s="40" t="s">
        <v>120</v>
      </c>
      <c r="K262" s="41">
        <v>9.36</v>
      </c>
      <c r="M262" s="1"/>
    </row>
    <row r="263" spans="1:13" ht="22.5" x14ac:dyDescent="0.25">
      <c r="A263" s="71" t="s">
        <v>574</v>
      </c>
      <c r="B263" s="67" t="s">
        <v>126</v>
      </c>
      <c r="C263" s="23" t="s">
        <v>39</v>
      </c>
      <c r="D263" s="26">
        <v>97914</v>
      </c>
      <c r="E263" s="24">
        <v>512.35</v>
      </c>
      <c r="F263" s="22" t="s">
        <v>127</v>
      </c>
      <c r="G263" s="25">
        <f>ROUND(K263*(100%-I$7),2)</f>
        <v>2.95</v>
      </c>
      <c r="H263" s="6">
        <f t="shared" si="18"/>
        <v>3.66</v>
      </c>
      <c r="I263" s="6">
        <f t="shared" si="19"/>
        <v>1875.2</v>
      </c>
      <c r="J263" s="40" t="s">
        <v>120</v>
      </c>
      <c r="K263" s="41">
        <v>2.95</v>
      </c>
      <c r="M263" s="1"/>
    </row>
    <row r="264" spans="1:13" x14ac:dyDescent="0.25">
      <c r="A264" s="71" t="s">
        <v>575</v>
      </c>
      <c r="B264" s="63" t="s">
        <v>723</v>
      </c>
      <c r="C264" s="23" t="s">
        <v>42</v>
      </c>
      <c r="D264" s="22" t="s">
        <v>43</v>
      </c>
      <c r="E264" s="24">
        <v>52.82</v>
      </c>
      <c r="F264" s="22" t="s">
        <v>125</v>
      </c>
      <c r="G264" s="25">
        <f>ROUND(K264*(100%-I$7),2)</f>
        <v>24.13</v>
      </c>
      <c r="H264" s="6">
        <f>ROUND(G264*(1+I$6),2)</f>
        <v>28.18</v>
      </c>
      <c r="I264" s="6">
        <f t="shared" si="19"/>
        <v>1488.47</v>
      </c>
      <c r="J264" s="40" t="s">
        <v>129</v>
      </c>
      <c r="K264" s="41">
        <v>24.13</v>
      </c>
      <c r="M264" s="1"/>
    </row>
    <row r="265" spans="1:13" x14ac:dyDescent="0.25">
      <c r="A265" s="72" t="s">
        <v>576</v>
      </c>
      <c r="B265" s="68" t="s">
        <v>100</v>
      </c>
      <c r="C265" s="13"/>
      <c r="D265" s="14"/>
      <c r="E265" s="14"/>
      <c r="F265" s="15"/>
      <c r="G265" s="28"/>
      <c r="H265" s="10"/>
      <c r="I265" s="11">
        <f>SUM(I266:I271)</f>
        <v>394435.86</v>
      </c>
      <c r="J265" s="42"/>
      <c r="K265" s="41"/>
      <c r="M265" s="1"/>
    </row>
    <row r="266" spans="1:13" ht="22.5" x14ac:dyDescent="0.25">
      <c r="A266" s="71" t="s">
        <v>577</v>
      </c>
      <c r="B266" s="67" t="s">
        <v>292</v>
      </c>
      <c r="C266" s="23" t="s">
        <v>40</v>
      </c>
      <c r="D266" s="22" t="s">
        <v>52</v>
      </c>
      <c r="E266" s="24">
        <v>121.7</v>
      </c>
      <c r="F266" s="22" t="s">
        <v>125</v>
      </c>
      <c r="G266" s="25">
        <f t="shared" ref="G266:G271" si="20">ROUND(K266*(100%-I$7),2)</f>
        <v>685.41</v>
      </c>
      <c r="H266" s="6">
        <f t="shared" si="18"/>
        <v>851.48</v>
      </c>
      <c r="I266" s="6">
        <f t="shared" si="19"/>
        <v>103625.12</v>
      </c>
      <c r="J266" s="40" t="s">
        <v>120</v>
      </c>
      <c r="K266" s="41">
        <v>685.41</v>
      </c>
      <c r="M266" s="1"/>
    </row>
    <row r="267" spans="1:13" ht="33.75" x14ac:dyDescent="0.25">
      <c r="A267" s="71" t="s">
        <v>578</v>
      </c>
      <c r="B267" s="67" t="s">
        <v>139</v>
      </c>
      <c r="C267" s="23" t="s">
        <v>39</v>
      </c>
      <c r="D267" s="26">
        <v>92419</v>
      </c>
      <c r="E267" s="24">
        <v>811.3</v>
      </c>
      <c r="F267" s="22" t="s">
        <v>119</v>
      </c>
      <c r="G267" s="25">
        <f t="shared" si="20"/>
        <v>83.12</v>
      </c>
      <c r="H267" s="6">
        <f t="shared" si="18"/>
        <v>103.26</v>
      </c>
      <c r="I267" s="6">
        <f t="shared" si="19"/>
        <v>83774.84</v>
      </c>
      <c r="J267" s="40" t="s">
        <v>120</v>
      </c>
      <c r="K267" s="41">
        <v>83.12</v>
      </c>
      <c r="M267" s="1"/>
    </row>
    <row r="268" spans="1:13" ht="22.5" x14ac:dyDescent="0.25">
      <c r="A268" s="71" t="s">
        <v>579</v>
      </c>
      <c r="B268" s="67" t="s">
        <v>140</v>
      </c>
      <c r="C268" s="23" t="s">
        <v>39</v>
      </c>
      <c r="D268" s="26">
        <v>100345</v>
      </c>
      <c r="E268" s="27">
        <v>5421.3</v>
      </c>
      <c r="F268" s="22" t="s">
        <v>141</v>
      </c>
      <c r="G268" s="25">
        <f t="shared" si="20"/>
        <v>9.1300000000000008</v>
      </c>
      <c r="H268" s="6">
        <f t="shared" si="18"/>
        <v>11.34</v>
      </c>
      <c r="I268" s="6">
        <f t="shared" si="19"/>
        <v>61477.54</v>
      </c>
      <c r="J268" s="40" t="s">
        <v>120</v>
      </c>
      <c r="K268" s="41">
        <v>9.1300000000000008</v>
      </c>
      <c r="M268" s="1"/>
    </row>
    <row r="269" spans="1:13" ht="22.5" x14ac:dyDescent="0.25">
      <c r="A269" s="71" t="s">
        <v>580</v>
      </c>
      <c r="B269" s="67" t="s">
        <v>142</v>
      </c>
      <c r="C269" s="23" t="s">
        <v>39</v>
      </c>
      <c r="D269" s="26">
        <v>100346</v>
      </c>
      <c r="E269" s="27">
        <v>8883.4</v>
      </c>
      <c r="F269" s="22" t="s">
        <v>141</v>
      </c>
      <c r="G269" s="25">
        <f t="shared" si="20"/>
        <v>8.56</v>
      </c>
      <c r="H269" s="6">
        <f t="shared" si="18"/>
        <v>10.63</v>
      </c>
      <c r="I269" s="6">
        <f t="shared" si="19"/>
        <v>94430.54</v>
      </c>
      <c r="J269" s="40" t="s">
        <v>120</v>
      </c>
      <c r="K269" s="41">
        <v>8.56</v>
      </c>
      <c r="M269" s="1"/>
    </row>
    <row r="270" spans="1:13" ht="45" x14ac:dyDescent="0.25">
      <c r="A270" s="71" t="s">
        <v>581</v>
      </c>
      <c r="B270" s="67" t="s">
        <v>727</v>
      </c>
      <c r="C270" s="23" t="s">
        <v>44</v>
      </c>
      <c r="D270" s="26">
        <v>20193</v>
      </c>
      <c r="E270" s="27">
        <v>1161.5999999999999</v>
      </c>
      <c r="F270" s="22" t="s">
        <v>143</v>
      </c>
      <c r="G270" s="25">
        <f t="shared" si="20"/>
        <v>15</v>
      </c>
      <c r="H270" s="6">
        <f>ROUND(G270*(1+I$6),2)</f>
        <v>17.52</v>
      </c>
      <c r="I270" s="6">
        <f t="shared" si="19"/>
        <v>20351.23</v>
      </c>
      <c r="J270" s="40" t="s">
        <v>129</v>
      </c>
      <c r="K270" s="41">
        <v>15</v>
      </c>
      <c r="M270" s="1"/>
    </row>
    <row r="271" spans="1:13" ht="33.75" x14ac:dyDescent="0.25">
      <c r="A271" s="71" t="s">
        <v>582</v>
      </c>
      <c r="B271" s="67" t="s">
        <v>144</v>
      </c>
      <c r="C271" s="23" t="s">
        <v>39</v>
      </c>
      <c r="D271" s="26">
        <v>97063</v>
      </c>
      <c r="E271" s="24">
        <v>290.39999999999998</v>
      </c>
      <c r="F271" s="22" t="s">
        <v>119</v>
      </c>
      <c r="G271" s="25">
        <f t="shared" si="20"/>
        <v>85.31</v>
      </c>
      <c r="H271" s="6">
        <f t="shared" si="18"/>
        <v>105.98</v>
      </c>
      <c r="I271" s="6">
        <f t="shared" si="19"/>
        <v>30776.59</v>
      </c>
      <c r="J271" s="40" t="s">
        <v>120</v>
      </c>
      <c r="K271" s="41">
        <v>85.31</v>
      </c>
      <c r="M271" s="1"/>
    </row>
    <row r="272" spans="1:13" x14ac:dyDescent="0.25">
      <c r="A272" s="72" t="s">
        <v>583</v>
      </c>
      <c r="B272" s="68" t="s">
        <v>101</v>
      </c>
      <c r="C272" s="13"/>
      <c r="D272" s="14"/>
      <c r="E272" s="14"/>
      <c r="F272" s="15"/>
      <c r="G272" s="28"/>
      <c r="H272" s="10"/>
      <c r="I272" s="11">
        <f>SUM(I273:I277)</f>
        <v>99015.73000000001</v>
      </c>
      <c r="J272" s="42"/>
      <c r="K272" s="41"/>
      <c r="M272" s="1"/>
    </row>
    <row r="273" spans="1:13" ht="22.5" x14ac:dyDescent="0.25">
      <c r="A273" s="71" t="s">
        <v>584</v>
      </c>
      <c r="B273" s="67" t="s">
        <v>145</v>
      </c>
      <c r="C273" s="23" t="s">
        <v>40</v>
      </c>
      <c r="D273" s="22" t="s">
        <v>54</v>
      </c>
      <c r="E273" s="24">
        <v>50</v>
      </c>
      <c r="F273" s="22" t="s">
        <v>146</v>
      </c>
      <c r="G273" s="25">
        <f>ROUND(K273*(100%-I$7),2)</f>
        <v>280</v>
      </c>
      <c r="H273" s="6">
        <f t="shared" si="18"/>
        <v>347.84</v>
      </c>
      <c r="I273" s="6">
        <f t="shared" si="19"/>
        <v>17392</v>
      </c>
      <c r="J273" s="40" t="s">
        <v>120</v>
      </c>
      <c r="K273" s="41">
        <v>280</v>
      </c>
      <c r="M273" s="1"/>
    </row>
    <row r="274" spans="1:13" ht="22.5" x14ac:dyDescent="0.25">
      <c r="A274" s="71" t="s">
        <v>585</v>
      </c>
      <c r="B274" s="67" t="s">
        <v>293</v>
      </c>
      <c r="C274" s="23" t="s">
        <v>40</v>
      </c>
      <c r="D274" s="22" t="s">
        <v>147</v>
      </c>
      <c r="E274" s="24">
        <v>264</v>
      </c>
      <c r="F274" s="22" t="s">
        <v>148</v>
      </c>
      <c r="G274" s="25">
        <f>ROUND(K274*(100%-I$7),2)</f>
        <v>128</v>
      </c>
      <c r="H274" s="6">
        <f t="shared" si="18"/>
        <v>159.01</v>
      </c>
      <c r="I274" s="6">
        <f t="shared" si="19"/>
        <v>41978.64</v>
      </c>
      <c r="J274" s="40" t="s">
        <v>120</v>
      </c>
      <c r="K274" s="41">
        <v>128</v>
      </c>
      <c r="M274" s="1"/>
    </row>
    <row r="275" spans="1:13" ht="22.5" x14ac:dyDescent="0.25">
      <c r="A275" s="71" t="s">
        <v>586</v>
      </c>
      <c r="B275" s="67" t="s">
        <v>294</v>
      </c>
      <c r="C275" s="23" t="s">
        <v>39</v>
      </c>
      <c r="D275" s="26">
        <v>95584</v>
      </c>
      <c r="E275" s="24">
        <v>323.39999999999998</v>
      </c>
      <c r="F275" s="22" t="s">
        <v>141</v>
      </c>
      <c r="G275" s="25">
        <f>ROUND(K275*(100%-I$7),2)</f>
        <v>13.15</v>
      </c>
      <c r="H275" s="6">
        <f t="shared" si="18"/>
        <v>16.34</v>
      </c>
      <c r="I275" s="6">
        <f t="shared" si="19"/>
        <v>5284.36</v>
      </c>
      <c r="J275" s="40" t="s">
        <v>120</v>
      </c>
      <c r="K275" s="41">
        <v>13.15</v>
      </c>
      <c r="M275" s="1"/>
    </row>
    <row r="276" spans="1:13" x14ac:dyDescent="0.25">
      <c r="A276" s="71" t="s">
        <v>587</v>
      </c>
      <c r="B276" s="67" t="s">
        <v>225</v>
      </c>
      <c r="C276" s="23" t="s">
        <v>39</v>
      </c>
      <c r="D276" s="26">
        <v>95580</v>
      </c>
      <c r="E276" s="27">
        <v>3007.7</v>
      </c>
      <c r="F276" s="22" t="s">
        <v>141</v>
      </c>
      <c r="G276" s="25">
        <f>ROUND(K276*(100%-I$7),2)</f>
        <v>8.99</v>
      </c>
      <c r="H276" s="6">
        <f t="shared" si="18"/>
        <v>11.17</v>
      </c>
      <c r="I276" s="6">
        <f t="shared" si="19"/>
        <v>33596.01</v>
      </c>
      <c r="J276" s="40" t="s">
        <v>120</v>
      </c>
      <c r="K276" s="41">
        <v>8.99</v>
      </c>
      <c r="M276" s="1"/>
    </row>
    <row r="277" spans="1:13" x14ac:dyDescent="0.25">
      <c r="A277" s="71" t="s">
        <v>588</v>
      </c>
      <c r="B277" s="67" t="s">
        <v>149</v>
      </c>
      <c r="C277" s="23" t="s">
        <v>40</v>
      </c>
      <c r="D277" s="22" t="s">
        <v>56</v>
      </c>
      <c r="E277" s="24">
        <v>44</v>
      </c>
      <c r="F277" s="22" t="s">
        <v>135</v>
      </c>
      <c r="G277" s="25">
        <f>ROUND(K277*(100%-I$7),2)</f>
        <v>13.99</v>
      </c>
      <c r="H277" s="6">
        <f t="shared" si="18"/>
        <v>17.38</v>
      </c>
      <c r="I277" s="6">
        <f t="shared" si="19"/>
        <v>764.72</v>
      </c>
      <c r="J277" s="40" t="s">
        <v>120</v>
      </c>
      <c r="K277" s="41">
        <v>13.99</v>
      </c>
      <c r="M277" s="1"/>
    </row>
    <row r="278" spans="1:13" x14ac:dyDescent="0.25">
      <c r="A278" s="72" t="s">
        <v>589</v>
      </c>
      <c r="B278" s="68" t="s">
        <v>102</v>
      </c>
      <c r="C278" s="13"/>
      <c r="D278" s="14"/>
      <c r="E278" s="14"/>
      <c r="F278" s="15"/>
      <c r="G278" s="28"/>
      <c r="H278" s="10"/>
      <c r="I278" s="11">
        <f>SUM(I279:I280)</f>
        <v>26748.66</v>
      </c>
      <c r="J278" s="42"/>
      <c r="K278" s="41"/>
      <c r="M278" s="1"/>
    </row>
    <row r="279" spans="1:13" ht="22.5" x14ac:dyDescent="0.25">
      <c r="A279" s="71" t="s">
        <v>590</v>
      </c>
      <c r="B279" s="67" t="s">
        <v>140</v>
      </c>
      <c r="C279" s="23" t="s">
        <v>39</v>
      </c>
      <c r="D279" s="26">
        <v>100345</v>
      </c>
      <c r="E279" s="24">
        <v>779.6</v>
      </c>
      <c r="F279" s="22" t="s">
        <v>141</v>
      </c>
      <c r="G279" s="25">
        <f>ROUND(K279*(100%-I$7),2)</f>
        <v>9.1300000000000008</v>
      </c>
      <c r="H279" s="6">
        <f t="shared" si="18"/>
        <v>11.34</v>
      </c>
      <c r="I279" s="6">
        <f t="shared" si="19"/>
        <v>8840.66</v>
      </c>
      <c r="J279" s="40" t="s">
        <v>120</v>
      </c>
      <c r="K279" s="41">
        <v>9.1300000000000008</v>
      </c>
      <c r="M279" s="1"/>
    </row>
    <row r="280" spans="1:13" ht="22.5" x14ac:dyDescent="0.25">
      <c r="A280" s="71" t="s">
        <v>591</v>
      </c>
      <c r="B280" s="67" t="s">
        <v>150</v>
      </c>
      <c r="C280" s="23" t="s">
        <v>40</v>
      </c>
      <c r="D280" s="22" t="s">
        <v>151</v>
      </c>
      <c r="E280" s="24">
        <v>88</v>
      </c>
      <c r="F280" s="22" t="s">
        <v>121</v>
      </c>
      <c r="G280" s="25">
        <f>ROUND(K280*(100%-I$7),2)</f>
        <v>163.81</v>
      </c>
      <c r="H280" s="6">
        <f t="shared" si="18"/>
        <v>203.5</v>
      </c>
      <c r="I280" s="6">
        <f t="shared" si="19"/>
        <v>17908</v>
      </c>
      <c r="J280" s="40" t="s">
        <v>120</v>
      </c>
      <c r="K280" s="41">
        <v>163.81</v>
      </c>
      <c r="M280" s="1"/>
    </row>
    <row r="281" spans="1:13" x14ac:dyDescent="0.25">
      <c r="A281" s="72" t="s">
        <v>592</v>
      </c>
      <c r="B281" s="68" t="s">
        <v>103</v>
      </c>
      <c r="C281" s="13"/>
      <c r="D281" s="14"/>
      <c r="E281" s="14"/>
      <c r="F281" s="15"/>
      <c r="G281" s="28"/>
      <c r="H281" s="10"/>
      <c r="I281" s="11">
        <f>SUM(I282)</f>
        <v>23064.43</v>
      </c>
      <c r="J281" s="42"/>
      <c r="K281" s="41"/>
      <c r="M281" s="1"/>
    </row>
    <row r="282" spans="1:13" ht="22.5" x14ac:dyDescent="0.25">
      <c r="A282" s="71" t="s">
        <v>593</v>
      </c>
      <c r="B282" s="67" t="s">
        <v>140</v>
      </c>
      <c r="C282" s="23" t="s">
        <v>39</v>
      </c>
      <c r="D282" s="26">
        <v>100345</v>
      </c>
      <c r="E282" s="27">
        <v>2033.9</v>
      </c>
      <c r="F282" s="22" t="s">
        <v>141</v>
      </c>
      <c r="G282" s="25">
        <f>ROUND(K282*(100%-I$7),2)</f>
        <v>9.1300000000000008</v>
      </c>
      <c r="H282" s="6">
        <f t="shared" si="18"/>
        <v>11.34</v>
      </c>
      <c r="I282" s="6">
        <f t="shared" si="19"/>
        <v>23064.43</v>
      </c>
      <c r="J282" s="40" t="s">
        <v>120</v>
      </c>
      <c r="K282" s="41">
        <v>9.1300000000000008</v>
      </c>
      <c r="M282" s="1"/>
    </row>
    <row r="283" spans="1:13" x14ac:dyDescent="0.25">
      <c r="A283" s="72" t="s">
        <v>594</v>
      </c>
      <c r="B283" s="68" t="s">
        <v>104</v>
      </c>
      <c r="C283" s="13"/>
      <c r="D283" s="14"/>
      <c r="E283" s="14"/>
      <c r="F283" s="15"/>
      <c r="G283" s="28"/>
      <c r="H283" s="10"/>
      <c r="I283" s="11">
        <f>SUM(I284:I292)</f>
        <v>369288.07</v>
      </c>
      <c r="J283" s="42"/>
      <c r="K283" s="41"/>
      <c r="M283" s="1"/>
    </row>
    <row r="284" spans="1:13" ht="22.5" x14ac:dyDescent="0.25">
      <c r="A284" s="71" t="s">
        <v>595</v>
      </c>
      <c r="B284" s="67" t="s">
        <v>295</v>
      </c>
      <c r="C284" s="23" t="s">
        <v>40</v>
      </c>
      <c r="D284" s="22" t="s">
        <v>152</v>
      </c>
      <c r="E284" s="27">
        <v>1879.7</v>
      </c>
      <c r="F284" s="22" t="s">
        <v>141</v>
      </c>
      <c r="G284" s="25">
        <f t="shared" ref="G284:G292" si="21">ROUND(K284*(100%-I$7),2)</f>
        <v>14.8</v>
      </c>
      <c r="H284" s="6">
        <f t="shared" si="18"/>
        <v>18.39</v>
      </c>
      <c r="I284" s="6">
        <f t="shared" si="19"/>
        <v>34567.68</v>
      </c>
      <c r="J284" s="40" t="s">
        <v>120</v>
      </c>
      <c r="K284" s="41">
        <v>14.8</v>
      </c>
      <c r="M284" s="1"/>
    </row>
    <row r="285" spans="1:13" ht="22.5" x14ac:dyDescent="0.25">
      <c r="A285" s="71" t="s">
        <v>596</v>
      </c>
      <c r="B285" s="67" t="s">
        <v>153</v>
      </c>
      <c r="C285" s="23" t="s">
        <v>40</v>
      </c>
      <c r="D285" s="22" t="s">
        <v>154</v>
      </c>
      <c r="E285" s="24">
        <v>704</v>
      </c>
      <c r="F285" s="22" t="s">
        <v>148</v>
      </c>
      <c r="G285" s="25">
        <f t="shared" si="21"/>
        <v>32.92</v>
      </c>
      <c r="H285" s="6">
        <f t="shared" si="18"/>
        <v>40.9</v>
      </c>
      <c r="I285" s="6">
        <f t="shared" si="19"/>
        <v>28793.599999999999</v>
      </c>
      <c r="J285" s="40" t="s">
        <v>120</v>
      </c>
      <c r="K285" s="41">
        <v>32.92</v>
      </c>
      <c r="M285" s="1"/>
    </row>
    <row r="286" spans="1:13" ht="22.5" x14ac:dyDescent="0.25">
      <c r="A286" s="71" t="s">
        <v>597</v>
      </c>
      <c r="B286" s="67" t="s">
        <v>155</v>
      </c>
      <c r="C286" s="23" t="s">
        <v>40</v>
      </c>
      <c r="D286" s="22" t="s">
        <v>156</v>
      </c>
      <c r="E286" s="24">
        <v>44</v>
      </c>
      <c r="F286" s="22" t="s">
        <v>135</v>
      </c>
      <c r="G286" s="25">
        <f t="shared" si="21"/>
        <v>426.29</v>
      </c>
      <c r="H286" s="6">
        <f t="shared" si="18"/>
        <v>529.58000000000004</v>
      </c>
      <c r="I286" s="6">
        <f t="shared" si="19"/>
        <v>23301.52</v>
      </c>
      <c r="J286" s="40" t="s">
        <v>120</v>
      </c>
      <c r="K286" s="41">
        <v>426.29</v>
      </c>
      <c r="M286" s="1"/>
    </row>
    <row r="287" spans="1:13" ht="22.5" x14ac:dyDescent="0.25">
      <c r="A287" s="71" t="s">
        <v>598</v>
      </c>
      <c r="B287" s="67" t="s">
        <v>296</v>
      </c>
      <c r="C287" s="23" t="s">
        <v>40</v>
      </c>
      <c r="D287" s="22" t="s">
        <v>157</v>
      </c>
      <c r="E287" s="27">
        <v>2937</v>
      </c>
      <c r="F287" s="22" t="s">
        <v>141</v>
      </c>
      <c r="G287" s="25">
        <f t="shared" si="21"/>
        <v>14.8</v>
      </c>
      <c r="H287" s="6">
        <f t="shared" si="18"/>
        <v>18.39</v>
      </c>
      <c r="I287" s="6">
        <f t="shared" si="19"/>
        <v>54011.43</v>
      </c>
      <c r="J287" s="40" t="s">
        <v>120</v>
      </c>
      <c r="K287" s="41">
        <v>14.8</v>
      </c>
      <c r="M287" s="1"/>
    </row>
    <row r="288" spans="1:13" ht="22.5" x14ac:dyDescent="0.25">
      <c r="A288" s="71" t="s">
        <v>599</v>
      </c>
      <c r="B288" s="67" t="s">
        <v>297</v>
      </c>
      <c r="C288" s="23" t="s">
        <v>40</v>
      </c>
      <c r="D288" s="22" t="s">
        <v>158</v>
      </c>
      <c r="E288" s="24">
        <v>660</v>
      </c>
      <c r="F288" s="22" t="s">
        <v>148</v>
      </c>
      <c r="G288" s="25">
        <f t="shared" si="21"/>
        <v>38.9</v>
      </c>
      <c r="H288" s="6">
        <f t="shared" si="18"/>
        <v>48.33</v>
      </c>
      <c r="I288" s="6">
        <f t="shared" si="19"/>
        <v>31897.8</v>
      </c>
      <c r="J288" s="40" t="s">
        <v>120</v>
      </c>
      <c r="K288" s="41">
        <v>38.9</v>
      </c>
      <c r="M288" s="1"/>
    </row>
    <row r="289" spans="1:13" ht="22.5" x14ac:dyDescent="0.25">
      <c r="A289" s="71" t="s">
        <v>600</v>
      </c>
      <c r="B289" s="67" t="s">
        <v>159</v>
      </c>
      <c r="C289" s="23" t="s">
        <v>40</v>
      </c>
      <c r="D289" s="22" t="s">
        <v>160</v>
      </c>
      <c r="E289" s="24">
        <v>44</v>
      </c>
      <c r="F289" s="22" t="s">
        <v>135</v>
      </c>
      <c r="G289" s="25">
        <f t="shared" si="21"/>
        <v>531.51</v>
      </c>
      <c r="H289" s="6">
        <f t="shared" si="18"/>
        <v>660.29</v>
      </c>
      <c r="I289" s="6">
        <f t="shared" si="19"/>
        <v>29052.76</v>
      </c>
      <c r="J289" s="40" t="s">
        <v>120</v>
      </c>
      <c r="K289" s="41">
        <v>531.51</v>
      </c>
      <c r="M289" s="1"/>
    </row>
    <row r="290" spans="1:13" ht="33.75" x14ac:dyDescent="0.25">
      <c r="A290" s="71" t="s">
        <v>601</v>
      </c>
      <c r="B290" s="67" t="s">
        <v>161</v>
      </c>
      <c r="C290" s="23" t="s">
        <v>39</v>
      </c>
      <c r="D290" s="26">
        <v>104844</v>
      </c>
      <c r="E290" s="27">
        <v>1227.5999999999999</v>
      </c>
      <c r="F290" s="22" t="s">
        <v>148</v>
      </c>
      <c r="G290" s="25">
        <f t="shared" si="21"/>
        <v>92.73</v>
      </c>
      <c r="H290" s="6">
        <f t="shared" si="18"/>
        <v>115.2</v>
      </c>
      <c r="I290" s="6">
        <f t="shared" si="19"/>
        <v>141419.51999999999</v>
      </c>
      <c r="J290" s="40" t="s">
        <v>120</v>
      </c>
      <c r="K290" s="41">
        <v>92.73</v>
      </c>
      <c r="M290" s="1"/>
    </row>
    <row r="291" spans="1:13" ht="56.25" x14ac:dyDescent="0.25">
      <c r="A291" s="71" t="s">
        <v>602</v>
      </c>
      <c r="B291" s="67" t="s">
        <v>298</v>
      </c>
      <c r="C291" s="23" t="s">
        <v>40</v>
      </c>
      <c r="D291" s="22" t="s">
        <v>162</v>
      </c>
      <c r="E291" s="24">
        <v>136.4</v>
      </c>
      <c r="F291" s="22" t="s">
        <v>148</v>
      </c>
      <c r="G291" s="25">
        <f t="shared" si="21"/>
        <v>145.85</v>
      </c>
      <c r="H291" s="6">
        <f t="shared" si="18"/>
        <v>181.19</v>
      </c>
      <c r="I291" s="6">
        <f t="shared" si="19"/>
        <v>24714.32</v>
      </c>
      <c r="J291" s="40" t="s">
        <v>120</v>
      </c>
      <c r="K291" s="41">
        <v>145.85</v>
      </c>
      <c r="M291" s="1"/>
    </row>
    <row r="292" spans="1:13" x14ac:dyDescent="0.25">
      <c r="A292" s="71" t="s">
        <v>603</v>
      </c>
      <c r="B292" s="67" t="s">
        <v>149</v>
      </c>
      <c r="C292" s="23" t="s">
        <v>40</v>
      </c>
      <c r="D292" s="22" t="s">
        <v>56</v>
      </c>
      <c r="E292" s="24">
        <v>88</v>
      </c>
      <c r="F292" s="22" t="s">
        <v>135</v>
      </c>
      <c r="G292" s="25">
        <f t="shared" si="21"/>
        <v>13.99</v>
      </c>
      <c r="H292" s="6">
        <f t="shared" si="18"/>
        <v>17.38</v>
      </c>
      <c r="I292" s="6">
        <f t="shared" si="19"/>
        <v>1529.44</v>
      </c>
      <c r="J292" s="40" t="s">
        <v>120</v>
      </c>
      <c r="K292" s="41">
        <v>13.99</v>
      </c>
      <c r="M292" s="1"/>
    </row>
    <row r="293" spans="1:13" x14ac:dyDescent="0.25">
      <c r="A293" s="72" t="s">
        <v>604</v>
      </c>
      <c r="B293" s="68" t="s">
        <v>105</v>
      </c>
      <c r="C293" s="13"/>
      <c r="D293" s="14"/>
      <c r="E293" s="14"/>
      <c r="F293" s="15"/>
      <c r="G293" s="28"/>
      <c r="H293" s="10"/>
      <c r="I293" s="11">
        <f>SUM(I294:I297)</f>
        <v>65895.12</v>
      </c>
      <c r="J293" s="42"/>
      <c r="K293" s="41"/>
      <c r="M293" s="1"/>
    </row>
    <row r="294" spans="1:13" x14ac:dyDescent="0.25">
      <c r="A294" s="71" t="s">
        <v>605</v>
      </c>
      <c r="B294" s="67" t="s">
        <v>163</v>
      </c>
      <c r="C294" s="23" t="s">
        <v>40</v>
      </c>
      <c r="D294" s="26">
        <v>102718</v>
      </c>
      <c r="E294" s="24">
        <v>121.7</v>
      </c>
      <c r="F294" s="22" t="s">
        <v>125</v>
      </c>
      <c r="G294" s="25">
        <f>ROUND(K294*(100%-I$7),2)</f>
        <v>150.49</v>
      </c>
      <c r="H294" s="6">
        <f t="shared" si="18"/>
        <v>186.95</v>
      </c>
      <c r="I294" s="6">
        <f t="shared" si="19"/>
        <v>22751.82</v>
      </c>
      <c r="J294" s="40" t="s">
        <v>120</v>
      </c>
      <c r="K294" s="41">
        <v>150.49</v>
      </c>
      <c r="M294" s="1"/>
    </row>
    <row r="295" spans="1:13" ht="22.5" x14ac:dyDescent="0.25">
      <c r="A295" s="71" t="s">
        <v>606</v>
      </c>
      <c r="B295" s="67" t="s">
        <v>164</v>
      </c>
      <c r="C295" s="23" t="s">
        <v>57</v>
      </c>
      <c r="D295" s="22" t="s">
        <v>165</v>
      </c>
      <c r="E295" s="24">
        <v>152</v>
      </c>
      <c r="F295" s="22" t="s">
        <v>135</v>
      </c>
      <c r="G295" s="25">
        <f>ROUND(K295*(100%-I$7),2)</f>
        <v>31.18</v>
      </c>
      <c r="H295" s="6">
        <f t="shared" si="18"/>
        <v>38.729999999999997</v>
      </c>
      <c r="I295" s="6">
        <f t="shared" si="19"/>
        <v>5886.96</v>
      </c>
      <c r="J295" s="40" t="s">
        <v>120</v>
      </c>
      <c r="K295" s="41">
        <v>31.18</v>
      </c>
      <c r="M295" s="1"/>
    </row>
    <row r="296" spans="1:13" ht="22.5" x14ac:dyDescent="0.25">
      <c r="A296" s="71" t="s">
        <v>607</v>
      </c>
      <c r="B296" s="67" t="s">
        <v>299</v>
      </c>
      <c r="C296" s="23" t="s">
        <v>39</v>
      </c>
      <c r="D296" s="26">
        <v>102663</v>
      </c>
      <c r="E296" s="24">
        <v>330</v>
      </c>
      <c r="F296" s="22" t="s">
        <v>148</v>
      </c>
      <c r="G296" s="25">
        <f>ROUND(K296*(100%-I$7),2)</f>
        <v>89.48</v>
      </c>
      <c r="H296" s="6">
        <f t="shared" si="18"/>
        <v>111.16</v>
      </c>
      <c r="I296" s="6">
        <f t="shared" si="19"/>
        <v>36682.800000000003</v>
      </c>
      <c r="J296" s="40" t="s">
        <v>120</v>
      </c>
      <c r="K296" s="41">
        <v>89.48</v>
      </c>
      <c r="M296" s="1"/>
    </row>
    <row r="297" spans="1:13" x14ac:dyDescent="0.25">
      <c r="A297" s="71" t="s">
        <v>608</v>
      </c>
      <c r="B297" s="67" t="s">
        <v>149</v>
      </c>
      <c r="C297" s="23" t="s">
        <v>40</v>
      </c>
      <c r="D297" s="22" t="s">
        <v>56</v>
      </c>
      <c r="E297" s="24">
        <v>33</v>
      </c>
      <c r="F297" s="22" t="s">
        <v>135</v>
      </c>
      <c r="G297" s="25">
        <f>ROUND(K297*(100%-I$7),2)</f>
        <v>13.99</v>
      </c>
      <c r="H297" s="6">
        <f t="shared" si="18"/>
        <v>17.38</v>
      </c>
      <c r="I297" s="6">
        <f t="shared" si="19"/>
        <v>573.54</v>
      </c>
      <c r="J297" s="40" t="s">
        <v>120</v>
      </c>
      <c r="K297" s="41">
        <v>13.99</v>
      </c>
      <c r="M297" s="1"/>
    </row>
    <row r="298" spans="1:13" x14ac:dyDescent="0.25">
      <c r="A298" s="72" t="s">
        <v>609</v>
      </c>
      <c r="B298" s="68" t="s">
        <v>106</v>
      </c>
      <c r="C298" s="13"/>
      <c r="D298" s="14"/>
      <c r="E298" s="14"/>
      <c r="F298" s="15"/>
      <c r="G298" s="28"/>
      <c r="H298" s="10"/>
      <c r="I298" s="11">
        <f>SUM(I299:I302)</f>
        <v>3652172.93</v>
      </c>
      <c r="J298" s="42"/>
      <c r="K298" s="41"/>
      <c r="M298" s="1"/>
    </row>
    <row r="299" spans="1:13" ht="33.75" x14ac:dyDescent="0.25">
      <c r="A299" s="71" t="s">
        <v>610</v>
      </c>
      <c r="B299" s="67" t="s">
        <v>166</v>
      </c>
      <c r="C299" s="23" t="s">
        <v>40</v>
      </c>
      <c r="D299" s="22" t="s">
        <v>58</v>
      </c>
      <c r="E299" s="24">
        <v>690</v>
      </c>
      <c r="F299" s="22" t="s">
        <v>148</v>
      </c>
      <c r="G299" s="25">
        <f>ROUND(K299*(100%-I$7),2)</f>
        <v>239</v>
      </c>
      <c r="H299" s="6">
        <f t="shared" si="18"/>
        <v>296.91000000000003</v>
      </c>
      <c r="I299" s="6">
        <f t="shared" si="19"/>
        <v>204867.9</v>
      </c>
      <c r="J299" s="40" t="s">
        <v>120</v>
      </c>
      <c r="K299" s="41">
        <v>239</v>
      </c>
      <c r="M299" s="1"/>
    </row>
    <row r="300" spans="1:13" ht="33.75" x14ac:dyDescent="0.25">
      <c r="A300" s="71" t="s">
        <v>611</v>
      </c>
      <c r="B300" s="67" t="s">
        <v>167</v>
      </c>
      <c r="C300" s="23" t="s">
        <v>40</v>
      </c>
      <c r="D300" s="22" t="s">
        <v>60</v>
      </c>
      <c r="E300" s="27">
        <v>12682</v>
      </c>
      <c r="F300" s="22" t="s">
        <v>148</v>
      </c>
      <c r="G300" s="25">
        <f>ROUND(K300*(100%-I$7),2)</f>
        <v>214.83</v>
      </c>
      <c r="H300" s="6">
        <f t="shared" si="18"/>
        <v>266.88</v>
      </c>
      <c r="I300" s="6">
        <f t="shared" si="19"/>
        <v>3384572.16</v>
      </c>
      <c r="J300" s="40" t="s">
        <v>120</v>
      </c>
      <c r="K300" s="41">
        <v>214.83</v>
      </c>
      <c r="M300" s="1"/>
    </row>
    <row r="301" spans="1:13" x14ac:dyDescent="0.25">
      <c r="A301" s="71" t="s">
        <v>612</v>
      </c>
      <c r="B301" s="67" t="s">
        <v>168</v>
      </c>
      <c r="C301" s="23" t="s">
        <v>39</v>
      </c>
      <c r="D301" s="26">
        <v>98504</v>
      </c>
      <c r="E301" s="27">
        <v>2506.5</v>
      </c>
      <c r="F301" s="22" t="s">
        <v>119</v>
      </c>
      <c r="G301" s="25">
        <f>ROUND(K301*(100%-I$7),2)</f>
        <v>14.83</v>
      </c>
      <c r="H301" s="6">
        <f t="shared" si="18"/>
        <v>18.420000000000002</v>
      </c>
      <c r="I301" s="6">
        <f t="shared" si="19"/>
        <v>46169.73</v>
      </c>
      <c r="J301" s="40" t="s">
        <v>120</v>
      </c>
      <c r="K301" s="41">
        <v>14.83</v>
      </c>
      <c r="M301" s="1"/>
    </row>
    <row r="302" spans="1:13" x14ac:dyDescent="0.25">
      <c r="A302" s="71" t="s">
        <v>613</v>
      </c>
      <c r="B302" s="67" t="s">
        <v>149</v>
      </c>
      <c r="C302" s="23" t="s">
        <v>40</v>
      </c>
      <c r="D302" s="22" t="s">
        <v>56</v>
      </c>
      <c r="E302" s="24">
        <v>953</v>
      </c>
      <c r="F302" s="22" t="s">
        <v>135</v>
      </c>
      <c r="G302" s="25">
        <f>ROUND(K302*(100%-I$7),2)</f>
        <v>13.99</v>
      </c>
      <c r="H302" s="6">
        <f t="shared" si="18"/>
        <v>17.38</v>
      </c>
      <c r="I302" s="6">
        <f t="shared" si="19"/>
        <v>16563.14</v>
      </c>
      <c r="J302" s="40" t="s">
        <v>120</v>
      </c>
      <c r="K302" s="41">
        <v>13.99</v>
      </c>
      <c r="M302" s="1"/>
    </row>
    <row r="303" spans="1:13" x14ac:dyDescent="0.25">
      <c r="A303" s="72" t="s">
        <v>614</v>
      </c>
      <c r="B303" s="68" t="s">
        <v>107</v>
      </c>
      <c r="C303" s="13"/>
      <c r="D303" s="14"/>
      <c r="E303" s="14"/>
      <c r="F303" s="15"/>
      <c r="G303" s="28"/>
      <c r="H303" s="10"/>
      <c r="I303" s="11">
        <f>SUM(I304:I305)</f>
        <v>164626.82</v>
      </c>
      <c r="J303" s="42"/>
      <c r="K303" s="41"/>
      <c r="M303" s="1"/>
    </row>
    <row r="304" spans="1:13" ht="33.75" x14ac:dyDescent="0.25">
      <c r="A304" s="71" t="s">
        <v>615</v>
      </c>
      <c r="B304" s="67" t="s">
        <v>300</v>
      </c>
      <c r="C304" s="23" t="s">
        <v>40</v>
      </c>
      <c r="D304" s="22" t="s">
        <v>169</v>
      </c>
      <c r="E304" s="24">
        <v>953</v>
      </c>
      <c r="F304" s="22" t="s">
        <v>135</v>
      </c>
      <c r="G304" s="25">
        <f>ROUND(K304*(100%-I$7),2)</f>
        <v>134.43</v>
      </c>
      <c r="H304" s="6">
        <f t="shared" ref="H304:H366" si="22">ROUND(G304*(1+I$5),2)</f>
        <v>167</v>
      </c>
      <c r="I304" s="6">
        <f t="shared" ref="I304:I366" si="23">ROUND(E304*H304,2)</f>
        <v>159151</v>
      </c>
      <c r="J304" s="40" t="s">
        <v>120</v>
      </c>
      <c r="K304" s="41">
        <v>134.43</v>
      </c>
      <c r="M304" s="1"/>
    </row>
    <row r="305" spans="1:13" ht="33.75" x14ac:dyDescent="0.25">
      <c r="A305" s="71" t="s">
        <v>616</v>
      </c>
      <c r="B305" s="67" t="s">
        <v>170</v>
      </c>
      <c r="C305" s="23" t="s">
        <v>39</v>
      </c>
      <c r="D305" s="26">
        <v>100726</v>
      </c>
      <c r="E305" s="24">
        <v>150.6</v>
      </c>
      <c r="F305" s="22" t="s">
        <v>119</v>
      </c>
      <c r="G305" s="25">
        <f>ROUND(K305*(100%-I$7),2)</f>
        <v>29.27</v>
      </c>
      <c r="H305" s="6">
        <f t="shared" si="22"/>
        <v>36.36</v>
      </c>
      <c r="I305" s="6">
        <f t="shared" si="23"/>
        <v>5475.82</v>
      </c>
      <c r="J305" s="40" t="s">
        <v>120</v>
      </c>
      <c r="K305" s="41">
        <v>29.27</v>
      </c>
      <c r="M305" s="1"/>
    </row>
    <row r="306" spans="1:13" x14ac:dyDescent="0.25">
      <c r="A306" s="72" t="s">
        <v>617</v>
      </c>
      <c r="B306" s="68" t="s">
        <v>108</v>
      </c>
      <c r="C306" s="13"/>
      <c r="D306" s="14"/>
      <c r="E306" s="14"/>
      <c r="F306" s="15"/>
      <c r="G306" s="28"/>
      <c r="H306" s="10"/>
      <c r="I306" s="11">
        <f>SUM(I307:I308)</f>
        <v>300002.90000000002</v>
      </c>
      <c r="J306" s="42"/>
      <c r="K306" s="41"/>
      <c r="M306" s="1"/>
    </row>
    <row r="307" spans="1:13" ht="33.75" x14ac:dyDescent="0.25">
      <c r="A307" s="71" t="s">
        <v>618</v>
      </c>
      <c r="B307" s="67" t="s">
        <v>301</v>
      </c>
      <c r="C307" s="23" t="s">
        <v>40</v>
      </c>
      <c r="D307" s="22" t="s">
        <v>62</v>
      </c>
      <c r="E307" s="27">
        <v>2506.5</v>
      </c>
      <c r="F307" s="22" t="s">
        <v>119</v>
      </c>
      <c r="G307" s="25">
        <f>ROUND(K307*(100%-I$7),2)</f>
        <v>95.22</v>
      </c>
      <c r="H307" s="6">
        <f t="shared" si="22"/>
        <v>118.29</v>
      </c>
      <c r="I307" s="6">
        <f t="shared" si="23"/>
        <v>296493.89</v>
      </c>
      <c r="J307" s="40" t="s">
        <v>120</v>
      </c>
      <c r="K307" s="41">
        <v>95.22</v>
      </c>
      <c r="M307" s="1"/>
    </row>
    <row r="308" spans="1:13" ht="33.75" x14ac:dyDescent="0.25">
      <c r="A308" s="71" t="s">
        <v>619</v>
      </c>
      <c r="B308" s="67" t="s">
        <v>302</v>
      </c>
      <c r="C308" s="23" t="s">
        <v>39</v>
      </c>
      <c r="D308" s="26">
        <v>92921</v>
      </c>
      <c r="E308" s="24">
        <v>307</v>
      </c>
      <c r="F308" s="22" t="s">
        <v>141</v>
      </c>
      <c r="G308" s="25">
        <f>ROUND(K308*(100%-I$7),2)</f>
        <v>9.1999999999999993</v>
      </c>
      <c r="H308" s="6">
        <f t="shared" si="22"/>
        <v>11.43</v>
      </c>
      <c r="I308" s="6">
        <f t="shared" si="23"/>
        <v>3509.01</v>
      </c>
      <c r="J308" s="40" t="s">
        <v>120</v>
      </c>
      <c r="K308" s="41">
        <v>9.1999999999999993</v>
      </c>
      <c r="M308" s="1"/>
    </row>
    <row r="309" spans="1:13" x14ac:dyDescent="0.25">
      <c r="A309" s="72" t="s">
        <v>620</v>
      </c>
      <c r="B309" s="68" t="s">
        <v>25</v>
      </c>
      <c r="C309" s="13"/>
      <c r="D309" s="14"/>
      <c r="E309" s="14"/>
      <c r="F309" s="15"/>
      <c r="G309" s="28"/>
      <c r="H309" s="10"/>
      <c r="I309" s="11">
        <f>(I310+I313+I322+I331+I350+I361+I365+I368)</f>
        <v>149915.6</v>
      </c>
      <c r="J309" s="42"/>
      <c r="K309" s="41"/>
      <c r="M309" s="1"/>
    </row>
    <row r="310" spans="1:13" x14ac:dyDescent="0.25">
      <c r="A310" s="72" t="s">
        <v>621</v>
      </c>
      <c r="B310" s="68" t="s">
        <v>109</v>
      </c>
      <c r="C310" s="13"/>
      <c r="D310" s="14"/>
      <c r="E310" s="14"/>
      <c r="F310" s="15"/>
      <c r="G310" s="28"/>
      <c r="H310" s="10"/>
      <c r="I310" s="11">
        <f>SUM(I311:I312)</f>
        <v>6943.2</v>
      </c>
      <c r="J310" s="42"/>
      <c r="K310" s="41"/>
      <c r="M310" s="1"/>
    </row>
    <row r="311" spans="1:13" ht="22.5" x14ac:dyDescent="0.25">
      <c r="A311" s="71" t="s">
        <v>622</v>
      </c>
      <c r="B311" s="67" t="s">
        <v>171</v>
      </c>
      <c r="C311" s="23" t="s">
        <v>39</v>
      </c>
      <c r="D311" s="26">
        <v>102989</v>
      </c>
      <c r="E311" s="24">
        <v>88</v>
      </c>
      <c r="F311" s="22" t="s">
        <v>148</v>
      </c>
      <c r="G311" s="25">
        <f>ROUND(K311*(100%-I$7),2)</f>
        <v>53.8</v>
      </c>
      <c r="H311" s="6">
        <f t="shared" si="22"/>
        <v>66.84</v>
      </c>
      <c r="I311" s="6">
        <f t="shared" si="23"/>
        <v>5881.92</v>
      </c>
      <c r="J311" s="40" t="s">
        <v>120</v>
      </c>
      <c r="K311" s="41">
        <v>53.8</v>
      </c>
      <c r="M311" s="1"/>
    </row>
    <row r="312" spans="1:13" x14ac:dyDescent="0.25">
      <c r="A312" s="71" t="s">
        <v>623</v>
      </c>
      <c r="B312" s="67" t="s">
        <v>172</v>
      </c>
      <c r="C312" s="23" t="s">
        <v>39</v>
      </c>
      <c r="D312" s="26">
        <v>99063</v>
      </c>
      <c r="E312" s="24">
        <v>88</v>
      </c>
      <c r="F312" s="22" t="s">
        <v>148</v>
      </c>
      <c r="G312" s="25">
        <f>ROUND(K312*(100%-I$7),2)</f>
        <v>9.7100000000000009</v>
      </c>
      <c r="H312" s="6">
        <f t="shared" si="22"/>
        <v>12.06</v>
      </c>
      <c r="I312" s="6">
        <f t="shared" si="23"/>
        <v>1061.28</v>
      </c>
      <c r="J312" s="40" t="s">
        <v>120</v>
      </c>
      <c r="K312" s="41">
        <v>9.7100000000000009</v>
      </c>
      <c r="M312" s="1"/>
    </row>
    <row r="313" spans="1:13" x14ac:dyDescent="0.25">
      <c r="A313" s="72" t="s">
        <v>624</v>
      </c>
      <c r="B313" s="68" t="s">
        <v>110</v>
      </c>
      <c r="C313" s="13"/>
      <c r="D313" s="14"/>
      <c r="E313" s="14"/>
      <c r="F313" s="15"/>
      <c r="G313" s="28"/>
      <c r="H313" s="10"/>
      <c r="I313" s="11">
        <f>SUM(I314:I321)</f>
        <v>108611.45000000001</v>
      </c>
      <c r="J313" s="42"/>
      <c r="K313" s="41"/>
      <c r="M313" s="1"/>
    </row>
    <row r="314" spans="1:13" x14ac:dyDescent="0.25">
      <c r="A314" s="71" t="s">
        <v>625</v>
      </c>
      <c r="B314" s="67" t="s">
        <v>177</v>
      </c>
      <c r="C314" s="23" t="s">
        <v>40</v>
      </c>
      <c r="D314" s="26">
        <v>5622</v>
      </c>
      <c r="E314" s="24">
        <v>70.400000000000006</v>
      </c>
      <c r="F314" s="22" t="s">
        <v>119</v>
      </c>
      <c r="G314" s="25">
        <f t="shared" ref="G314:G321" si="24">ROUND(K314*(100%-I$7),2)</f>
        <v>6.73</v>
      </c>
      <c r="H314" s="6">
        <f t="shared" si="22"/>
        <v>8.36</v>
      </c>
      <c r="I314" s="6">
        <f t="shared" si="23"/>
        <v>588.54</v>
      </c>
      <c r="J314" s="40" t="s">
        <v>120</v>
      </c>
      <c r="K314" s="41">
        <v>6.73</v>
      </c>
      <c r="M314" s="1"/>
    </row>
    <row r="315" spans="1:13" ht="33.75" x14ac:dyDescent="0.25">
      <c r="A315" s="71" t="s">
        <v>626</v>
      </c>
      <c r="B315" s="67" t="s">
        <v>303</v>
      </c>
      <c r="C315" s="23" t="s">
        <v>39</v>
      </c>
      <c r="D315" s="26">
        <v>92916</v>
      </c>
      <c r="E315" s="27">
        <v>1772.57</v>
      </c>
      <c r="F315" s="22" t="s">
        <v>141</v>
      </c>
      <c r="G315" s="25">
        <f t="shared" si="24"/>
        <v>14.41</v>
      </c>
      <c r="H315" s="6">
        <f t="shared" si="22"/>
        <v>17.899999999999999</v>
      </c>
      <c r="I315" s="6">
        <f t="shared" si="23"/>
        <v>31729</v>
      </c>
      <c r="J315" s="40" t="s">
        <v>120</v>
      </c>
      <c r="K315" s="41">
        <v>14.41</v>
      </c>
      <c r="M315" s="1"/>
    </row>
    <row r="316" spans="1:13" ht="33.75" x14ac:dyDescent="0.25">
      <c r="A316" s="71" t="s">
        <v>627</v>
      </c>
      <c r="B316" s="67" t="s">
        <v>173</v>
      </c>
      <c r="C316" s="23" t="s">
        <v>39</v>
      </c>
      <c r="D316" s="26">
        <v>92917</v>
      </c>
      <c r="E316" s="24">
        <v>440</v>
      </c>
      <c r="F316" s="22" t="s">
        <v>141</v>
      </c>
      <c r="G316" s="25">
        <f t="shared" si="24"/>
        <v>12.93</v>
      </c>
      <c r="H316" s="6">
        <f t="shared" si="22"/>
        <v>16.059999999999999</v>
      </c>
      <c r="I316" s="6">
        <f t="shared" si="23"/>
        <v>7066.4</v>
      </c>
      <c r="J316" s="40" t="s">
        <v>120</v>
      </c>
      <c r="K316" s="41">
        <v>12.93</v>
      </c>
      <c r="M316" s="1"/>
    </row>
    <row r="317" spans="1:13" ht="33.75" x14ac:dyDescent="0.25">
      <c r="A317" s="71" t="s">
        <v>628</v>
      </c>
      <c r="B317" s="67" t="s">
        <v>174</v>
      </c>
      <c r="C317" s="23" t="s">
        <v>39</v>
      </c>
      <c r="D317" s="26">
        <v>92919</v>
      </c>
      <c r="E317" s="27">
        <v>1005.71</v>
      </c>
      <c r="F317" s="22" t="s">
        <v>141</v>
      </c>
      <c r="G317" s="25">
        <f t="shared" si="24"/>
        <v>11.21</v>
      </c>
      <c r="H317" s="6">
        <f t="shared" si="22"/>
        <v>13.93</v>
      </c>
      <c r="I317" s="6">
        <f t="shared" si="23"/>
        <v>14009.54</v>
      </c>
      <c r="J317" s="40" t="s">
        <v>120</v>
      </c>
      <c r="K317" s="41">
        <v>11.21</v>
      </c>
      <c r="M317" s="1"/>
    </row>
    <row r="318" spans="1:13" ht="22.5" x14ac:dyDescent="0.25">
      <c r="A318" s="71" t="s">
        <v>629</v>
      </c>
      <c r="B318" s="67" t="s">
        <v>175</v>
      </c>
      <c r="C318" s="23" t="s">
        <v>40</v>
      </c>
      <c r="D318" s="22" t="s">
        <v>63</v>
      </c>
      <c r="E318" s="24">
        <v>24.9</v>
      </c>
      <c r="F318" s="22" t="s">
        <v>125</v>
      </c>
      <c r="G318" s="25">
        <f t="shared" si="24"/>
        <v>635.91999999999996</v>
      </c>
      <c r="H318" s="6">
        <f t="shared" si="22"/>
        <v>790</v>
      </c>
      <c r="I318" s="6">
        <f t="shared" si="23"/>
        <v>19671</v>
      </c>
      <c r="J318" s="40" t="s">
        <v>120</v>
      </c>
      <c r="K318" s="41">
        <v>635.91999999999996</v>
      </c>
      <c r="M318" s="1"/>
    </row>
    <row r="319" spans="1:13" ht="22.5" x14ac:dyDescent="0.25">
      <c r="A319" s="71" t="s">
        <v>630</v>
      </c>
      <c r="B319" s="67" t="s">
        <v>178</v>
      </c>
      <c r="C319" s="23" t="s">
        <v>39</v>
      </c>
      <c r="D319" s="26">
        <v>96542</v>
      </c>
      <c r="E319" s="24">
        <v>270.54000000000002</v>
      </c>
      <c r="F319" s="22" t="s">
        <v>119</v>
      </c>
      <c r="G319" s="25">
        <f t="shared" si="24"/>
        <v>92.88</v>
      </c>
      <c r="H319" s="6">
        <f t="shared" si="22"/>
        <v>115.38</v>
      </c>
      <c r="I319" s="6">
        <f t="shared" si="23"/>
        <v>31214.91</v>
      </c>
      <c r="J319" s="40" t="s">
        <v>120</v>
      </c>
      <c r="K319" s="41">
        <v>92.88</v>
      </c>
      <c r="M319" s="1"/>
    </row>
    <row r="320" spans="1:13" ht="22.5" x14ac:dyDescent="0.25">
      <c r="A320" s="71" t="s">
        <v>631</v>
      </c>
      <c r="B320" s="67" t="s">
        <v>176</v>
      </c>
      <c r="C320" s="23" t="s">
        <v>39</v>
      </c>
      <c r="D320" s="26">
        <v>95241</v>
      </c>
      <c r="E320" s="24">
        <v>70.400000000000006</v>
      </c>
      <c r="F320" s="22" t="s">
        <v>119</v>
      </c>
      <c r="G320" s="25">
        <f t="shared" si="24"/>
        <v>37.4</v>
      </c>
      <c r="H320" s="6">
        <f t="shared" si="22"/>
        <v>46.46</v>
      </c>
      <c r="I320" s="6">
        <f t="shared" si="23"/>
        <v>3270.78</v>
      </c>
      <c r="J320" s="40" t="s">
        <v>120</v>
      </c>
      <c r="K320" s="41">
        <v>37.4</v>
      </c>
      <c r="M320" s="1"/>
    </row>
    <row r="321" spans="1:13" x14ac:dyDescent="0.25">
      <c r="A321" s="71" t="s">
        <v>632</v>
      </c>
      <c r="B321" s="67" t="s">
        <v>172</v>
      </c>
      <c r="C321" s="23" t="s">
        <v>39</v>
      </c>
      <c r="D321" s="26">
        <v>99063</v>
      </c>
      <c r="E321" s="24">
        <v>88</v>
      </c>
      <c r="F321" s="22" t="s">
        <v>148</v>
      </c>
      <c r="G321" s="25">
        <f t="shared" si="24"/>
        <v>9.7100000000000009</v>
      </c>
      <c r="H321" s="6">
        <f t="shared" si="22"/>
        <v>12.06</v>
      </c>
      <c r="I321" s="6">
        <f t="shared" si="23"/>
        <v>1061.28</v>
      </c>
      <c r="J321" s="40" t="s">
        <v>120</v>
      </c>
      <c r="K321" s="41">
        <v>9.7100000000000009</v>
      </c>
      <c r="M321" s="1"/>
    </row>
    <row r="322" spans="1:13" x14ac:dyDescent="0.25">
      <c r="A322" s="72" t="s">
        <v>633</v>
      </c>
      <c r="B322" s="68" t="s">
        <v>111</v>
      </c>
      <c r="C322" s="13"/>
      <c r="D322" s="14"/>
      <c r="E322" s="14"/>
      <c r="F322" s="15"/>
      <c r="G322" s="28"/>
      <c r="H322" s="10"/>
      <c r="I322" s="11">
        <f>SUM(I323:I330)</f>
        <v>1971.1600000000003</v>
      </c>
      <c r="J322" s="42"/>
      <c r="K322" s="41"/>
      <c r="M322" s="1"/>
    </row>
    <row r="323" spans="1:13" x14ac:dyDescent="0.25">
      <c r="A323" s="71" t="s">
        <v>634</v>
      </c>
      <c r="B323" s="67" t="s">
        <v>177</v>
      </c>
      <c r="C323" s="23" t="s">
        <v>40</v>
      </c>
      <c r="D323" s="26">
        <v>5622</v>
      </c>
      <c r="E323" s="24">
        <v>1.3</v>
      </c>
      <c r="F323" s="22" t="s">
        <v>119</v>
      </c>
      <c r="G323" s="25">
        <f t="shared" ref="G323:G330" si="25">ROUND(K323*(100%-I$7),2)</f>
        <v>6.73</v>
      </c>
      <c r="H323" s="6">
        <f t="shared" si="22"/>
        <v>8.36</v>
      </c>
      <c r="I323" s="6">
        <f t="shared" si="23"/>
        <v>10.87</v>
      </c>
      <c r="J323" s="40" t="s">
        <v>120</v>
      </c>
      <c r="K323" s="41">
        <v>6.73</v>
      </c>
      <c r="M323" s="1"/>
    </row>
    <row r="324" spans="1:13" ht="33.75" x14ac:dyDescent="0.25">
      <c r="A324" s="71" t="s">
        <v>635</v>
      </c>
      <c r="B324" s="67" t="s">
        <v>303</v>
      </c>
      <c r="C324" s="23" t="s">
        <v>39</v>
      </c>
      <c r="D324" s="26">
        <v>92916</v>
      </c>
      <c r="E324" s="24">
        <v>28.04</v>
      </c>
      <c r="F324" s="22" t="s">
        <v>141</v>
      </c>
      <c r="G324" s="25">
        <f t="shared" si="25"/>
        <v>14.41</v>
      </c>
      <c r="H324" s="6">
        <f t="shared" si="22"/>
        <v>17.899999999999999</v>
      </c>
      <c r="I324" s="6">
        <f t="shared" si="23"/>
        <v>501.92</v>
      </c>
      <c r="J324" s="40" t="s">
        <v>120</v>
      </c>
      <c r="K324" s="41">
        <v>14.41</v>
      </c>
      <c r="M324" s="1"/>
    </row>
    <row r="325" spans="1:13" ht="33.75" x14ac:dyDescent="0.25">
      <c r="A325" s="71" t="s">
        <v>636</v>
      </c>
      <c r="B325" s="67" t="s">
        <v>173</v>
      </c>
      <c r="C325" s="23" t="s">
        <v>39</v>
      </c>
      <c r="D325" s="26">
        <v>92917</v>
      </c>
      <c r="E325" s="24">
        <v>7.8</v>
      </c>
      <c r="F325" s="22" t="s">
        <v>141</v>
      </c>
      <c r="G325" s="25">
        <f t="shared" si="25"/>
        <v>12.93</v>
      </c>
      <c r="H325" s="6">
        <f t="shared" si="22"/>
        <v>16.059999999999999</v>
      </c>
      <c r="I325" s="6">
        <f t="shared" si="23"/>
        <v>125.27</v>
      </c>
      <c r="J325" s="40" t="s">
        <v>120</v>
      </c>
      <c r="K325" s="41">
        <v>12.93</v>
      </c>
      <c r="M325" s="1"/>
    </row>
    <row r="326" spans="1:13" ht="33.75" x14ac:dyDescent="0.25">
      <c r="A326" s="71" t="s">
        <v>637</v>
      </c>
      <c r="B326" s="67" t="s">
        <v>174</v>
      </c>
      <c r="C326" s="23" t="s">
        <v>39</v>
      </c>
      <c r="D326" s="26">
        <v>92919</v>
      </c>
      <c r="E326" s="24">
        <v>18.57</v>
      </c>
      <c r="F326" s="22" t="s">
        <v>141</v>
      </c>
      <c r="G326" s="25">
        <f t="shared" si="25"/>
        <v>11.21</v>
      </c>
      <c r="H326" s="6">
        <f t="shared" si="22"/>
        <v>13.93</v>
      </c>
      <c r="I326" s="6">
        <f t="shared" si="23"/>
        <v>258.68</v>
      </c>
      <c r="J326" s="40" t="s">
        <v>120</v>
      </c>
      <c r="K326" s="41">
        <v>11.21</v>
      </c>
      <c r="M326" s="1"/>
    </row>
    <row r="327" spans="1:13" ht="22.5" x14ac:dyDescent="0.25">
      <c r="A327" s="71" t="s">
        <v>638</v>
      </c>
      <c r="B327" s="67" t="s">
        <v>175</v>
      </c>
      <c r="C327" s="23" t="s">
        <v>40</v>
      </c>
      <c r="D327" s="22" t="s">
        <v>63</v>
      </c>
      <c r="E327" s="24">
        <v>0.44</v>
      </c>
      <c r="F327" s="22" t="s">
        <v>125</v>
      </c>
      <c r="G327" s="25">
        <f t="shared" si="25"/>
        <v>635.91999999999996</v>
      </c>
      <c r="H327" s="6">
        <f t="shared" si="22"/>
        <v>790</v>
      </c>
      <c r="I327" s="6">
        <f t="shared" si="23"/>
        <v>347.6</v>
      </c>
      <c r="J327" s="40" t="s">
        <v>120</v>
      </c>
      <c r="K327" s="41">
        <v>635.91999999999996</v>
      </c>
      <c r="M327" s="1"/>
    </row>
    <row r="328" spans="1:13" ht="22.5" x14ac:dyDescent="0.25">
      <c r="A328" s="71" t="s">
        <v>639</v>
      </c>
      <c r="B328" s="67" t="s">
        <v>178</v>
      </c>
      <c r="C328" s="23" t="s">
        <v>39</v>
      </c>
      <c r="D328" s="26">
        <v>96542</v>
      </c>
      <c r="E328" s="24">
        <v>5.64</v>
      </c>
      <c r="F328" s="22" t="s">
        <v>119</v>
      </c>
      <c r="G328" s="25">
        <f t="shared" si="25"/>
        <v>92.88</v>
      </c>
      <c r="H328" s="6">
        <f t="shared" si="22"/>
        <v>115.38</v>
      </c>
      <c r="I328" s="6">
        <f t="shared" si="23"/>
        <v>650.74</v>
      </c>
      <c r="J328" s="40" t="s">
        <v>120</v>
      </c>
      <c r="K328" s="41">
        <v>92.88</v>
      </c>
      <c r="M328" s="1"/>
    </row>
    <row r="329" spans="1:13" ht="22.5" x14ac:dyDescent="0.25">
      <c r="A329" s="71" t="s">
        <v>640</v>
      </c>
      <c r="B329" s="67" t="s">
        <v>176</v>
      </c>
      <c r="C329" s="23" t="s">
        <v>39</v>
      </c>
      <c r="D329" s="26">
        <v>95241</v>
      </c>
      <c r="E329" s="24">
        <v>1.3</v>
      </c>
      <c r="F329" s="22" t="s">
        <v>119</v>
      </c>
      <c r="G329" s="25">
        <f t="shared" si="25"/>
        <v>37.4</v>
      </c>
      <c r="H329" s="6">
        <f t="shared" si="22"/>
        <v>46.46</v>
      </c>
      <c r="I329" s="6">
        <f t="shared" si="23"/>
        <v>60.4</v>
      </c>
      <c r="J329" s="40" t="s">
        <v>120</v>
      </c>
      <c r="K329" s="41">
        <v>37.4</v>
      </c>
      <c r="M329" s="1"/>
    </row>
    <row r="330" spans="1:13" x14ac:dyDescent="0.25">
      <c r="A330" s="71" t="s">
        <v>641</v>
      </c>
      <c r="B330" s="67" t="s">
        <v>172</v>
      </c>
      <c r="C330" s="23" t="s">
        <v>39</v>
      </c>
      <c r="D330" s="26">
        <v>99063</v>
      </c>
      <c r="E330" s="24">
        <v>1.3</v>
      </c>
      <c r="F330" s="22" t="s">
        <v>148</v>
      </c>
      <c r="G330" s="25">
        <f t="shared" si="25"/>
        <v>9.7100000000000009</v>
      </c>
      <c r="H330" s="6">
        <f t="shared" si="22"/>
        <v>12.06</v>
      </c>
      <c r="I330" s="6">
        <f t="shared" si="23"/>
        <v>15.68</v>
      </c>
      <c r="J330" s="40" t="s">
        <v>120</v>
      </c>
      <c r="K330" s="41">
        <v>9.7100000000000009</v>
      </c>
      <c r="M330" s="1"/>
    </row>
    <row r="331" spans="1:13" x14ac:dyDescent="0.25">
      <c r="A331" s="72" t="s">
        <v>642</v>
      </c>
      <c r="B331" s="68" t="s">
        <v>112</v>
      </c>
      <c r="C331" s="13"/>
      <c r="D331" s="14"/>
      <c r="E331" s="14"/>
      <c r="F331" s="15"/>
      <c r="G331" s="28"/>
      <c r="H331" s="10"/>
      <c r="I331" s="11">
        <f>SUM(I332:I349)</f>
        <v>8470.119999999999</v>
      </c>
      <c r="J331" s="42"/>
      <c r="K331" s="41"/>
      <c r="M331" s="1"/>
    </row>
    <row r="332" spans="1:13" ht="22.5" x14ac:dyDescent="0.25">
      <c r="A332" s="71" t="s">
        <v>643</v>
      </c>
      <c r="B332" s="67" t="s">
        <v>179</v>
      </c>
      <c r="C332" s="23" t="s">
        <v>39</v>
      </c>
      <c r="D332" s="26">
        <v>93358</v>
      </c>
      <c r="E332" s="24">
        <v>1.4</v>
      </c>
      <c r="F332" s="22" t="s">
        <v>125</v>
      </c>
      <c r="G332" s="25">
        <f t="shared" ref="G332:G349" si="26">ROUND(K332*(100%-I$7),2)</f>
        <v>80.739999999999995</v>
      </c>
      <c r="H332" s="6">
        <f t="shared" si="22"/>
        <v>100.3</v>
      </c>
      <c r="I332" s="6">
        <f t="shared" si="23"/>
        <v>140.41999999999999</v>
      </c>
      <c r="J332" s="40" t="s">
        <v>120</v>
      </c>
      <c r="K332" s="41">
        <v>80.739999999999995</v>
      </c>
      <c r="M332" s="1"/>
    </row>
    <row r="333" spans="1:13" ht="22.5" x14ac:dyDescent="0.25">
      <c r="A333" s="71" t="s">
        <v>644</v>
      </c>
      <c r="B333" s="67" t="s">
        <v>180</v>
      </c>
      <c r="C333" s="23" t="s">
        <v>40</v>
      </c>
      <c r="D333" s="22" t="s">
        <v>65</v>
      </c>
      <c r="E333" s="24">
        <v>1.07</v>
      </c>
      <c r="F333" s="22" t="s">
        <v>125</v>
      </c>
      <c r="G333" s="25">
        <f t="shared" si="26"/>
        <v>91.84</v>
      </c>
      <c r="H333" s="6">
        <f t="shared" si="22"/>
        <v>114.09</v>
      </c>
      <c r="I333" s="6">
        <f t="shared" si="23"/>
        <v>122.08</v>
      </c>
      <c r="J333" s="40" t="s">
        <v>120</v>
      </c>
      <c r="K333" s="41">
        <v>91.84</v>
      </c>
      <c r="M333" s="1"/>
    </row>
    <row r="334" spans="1:13" x14ac:dyDescent="0.25">
      <c r="A334" s="71" t="s">
        <v>645</v>
      </c>
      <c r="B334" s="67" t="s">
        <v>181</v>
      </c>
      <c r="C334" s="23" t="s">
        <v>40</v>
      </c>
      <c r="D334" s="26">
        <v>83868</v>
      </c>
      <c r="E334" s="24">
        <v>5.28</v>
      </c>
      <c r="F334" s="22" t="s">
        <v>119</v>
      </c>
      <c r="G334" s="25">
        <f t="shared" si="26"/>
        <v>107.23</v>
      </c>
      <c r="H334" s="6">
        <f t="shared" si="22"/>
        <v>133.21</v>
      </c>
      <c r="I334" s="6">
        <f t="shared" si="23"/>
        <v>703.35</v>
      </c>
      <c r="J334" s="40" t="s">
        <v>120</v>
      </c>
      <c r="K334" s="41">
        <v>107.23</v>
      </c>
      <c r="M334" s="1"/>
    </row>
    <row r="335" spans="1:13" x14ac:dyDescent="0.25">
      <c r="A335" s="71" t="s">
        <v>646</v>
      </c>
      <c r="B335" s="67" t="s">
        <v>177</v>
      </c>
      <c r="C335" s="23" t="s">
        <v>40</v>
      </c>
      <c r="D335" s="26">
        <v>5622</v>
      </c>
      <c r="E335" s="24">
        <v>1.3</v>
      </c>
      <c r="F335" s="22" t="s">
        <v>119</v>
      </c>
      <c r="G335" s="25">
        <f t="shared" si="26"/>
        <v>6.73</v>
      </c>
      <c r="H335" s="6">
        <f t="shared" si="22"/>
        <v>8.36</v>
      </c>
      <c r="I335" s="6">
        <f t="shared" si="23"/>
        <v>10.87</v>
      </c>
      <c r="J335" s="40" t="s">
        <v>120</v>
      </c>
      <c r="K335" s="41">
        <v>6.73</v>
      </c>
      <c r="M335" s="1"/>
    </row>
    <row r="336" spans="1:13" ht="33.75" x14ac:dyDescent="0.25">
      <c r="A336" s="71" t="s">
        <v>647</v>
      </c>
      <c r="B336" s="67" t="s">
        <v>303</v>
      </c>
      <c r="C336" s="23" t="s">
        <v>39</v>
      </c>
      <c r="D336" s="26">
        <v>92916</v>
      </c>
      <c r="E336" s="24">
        <v>13</v>
      </c>
      <c r="F336" s="22" t="s">
        <v>141</v>
      </c>
      <c r="G336" s="25">
        <f t="shared" si="26"/>
        <v>14.41</v>
      </c>
      <c r="H336" s="6">
        <f t="shared" si="22"/>
        <v>17.899999999999999</v>
      </c>
      <c r="I336" s="6">
        <f t="shared" si="23"/>
        <v>232.7</v>
      </c>
      <c r="J336" s="40" t="s">
        <v>120</v>
      </c>
      <c r="K336" s="41">
        <v>14.41</v>
      </c>
      <c r="M336" s="1"/>
    </row>
    <row r="337" spans="1:13" ht="33.75" x14ac:dyDescent="0.25">
      <c r="A337" s="71" t="s">
        <v>648</v>
      </c>
      <c r="B337" s="67" t="s">
        <v>173</v>
      </c>
      <c r="C337" s="23" t="s">
        <v>39</v>
      </c>
      <c r="D337" s="26">
        <v>92917</v>
      </c>
      <c r="E337" s="24">
        <v>21</v>
      </c>
      <c r="F337" s="22" t="s">
        <v>141</v>
      </c>
      <c r="G337" s="25">
        <f t="shared" si="26"/>
        <v>12.93</v>
      </c>
      <c r="H337" s="6">
        <f t="shared" si="22"/>
        <v>16.059999999999999</v>
      </c>
      <c r="I337" s="6">
        <f t="shared" si="23"/>
        <v>337.26</v>
      </c>
      <c r="J337" s="40" t="s">
        <v>120</v>
      </c>
      <c r="K337" s="41">
        <v>12.93</v>
      </c>
      <c r="M337" s="1"/>
    </row>
    <row r="338" spans="1:13" ht="33.75" x14ac:dyDescent="0.25">
      <c r="A338" s="71" t="s">
        <v>649</v>
      </c>
      <c r="B338" s="67" t="s">
        <v>174</v>
      </c>
      <c r="C338" s="23" t="s">
        <v>39</v>
      </c>
      <c r="D338" s="26">
        <v>92919</v>
      </c>
      <c r="E338" s="24">
        <v>24</v>
      </c>
      <c r="F338" s="22" t="s">
        <v>141</v>
      </c>
      <c r="G338" s="25">
        <f t="shared" si="26"/>
        <v>11.21</v>
      </c>
      <c r="H338" s="6">
        <f t="shared" si="22"/>
        <v>13.93</v>
      </c>
      <c r="I338" s="6">
        <f t="shared" si="23"/>
        <v>334.32</v>
      </c>
      <c r="J338" s="40" t="s">
        <v>120</v>
      </c>
      <c r="K338" s="41">
        <v>11.21</v>
      </c>
      <c r="M338" s="1"/>
    </row>
    <row r="339" spans="1:13" ht="22.5" x14ac:dyDescent="0.25">
      <c r="A339" s="71" t="s">
        <v>650</v>
      </c>
      <c r="B339" s="67" t="s">
        <v>175</v>
      </c>
      <c r="C339" s="23" t="s">
        <v>40</v>
      </c>
      <c r="D339" s="22" t="s">
        <v>63</v>
      </c>
      <c r="E339" s="24">
        <v>0.4</v>
      </c>
      <c r="F339" s="22" t="s">
        <v>125</v>
      </c>
      <c r="G339" s="25">
        <f t="shared" si="26"/>
        <v>635.91999999999996</v>
      </c>
      <c r="H339" s="6">
        <f t="shared" si="22"/>
        <v>790</v>
      </c>
      <c r="I339" s="6">
        <f t="shared" si="23"/>
        <v>316</v>
      </c>
      <c r="J339" s="40" t="s">
        <v>120</v>
      </c>
      <c r="K339" s="41">
        <v>635.91999999999996</v>
      </c>
      <c r="M339" s="1"/>
    </row>
    <row r="340" spans="1:13" ht="22.5" x14ac:dyDescent="0.25">
      <c r="A340" s="71" t="s">
        <v>651</v>
      </c>
      <c r="B340" s="67" t="s">
        <v>176</v>
      </c>
      <c r="C340" s="23" t="s">
        <v>39</v>
      </c>
      <c r="D340" s="26">
        <v>95241</v>
      </c>
      <c r="E340" s="24">
        <v>1.3</v>
      </c>
      <c r="F340" s="22" t="s">
        <v>119</v>
      </c>
      <c r="G340" s="25">
        <f t="shared" si="26"/>
        <v>37.4</v>
      </c>
      <c r="H340" s="6">
        <f t="shared" si="22"/>
        <v>46.46</v>
      </c>
      <c r="I340" s="6">
        <f t="shared" si="23"/>
        <v>60.4</v>
      </c>
      <c r="J340" s="40" t="s">
        <v>120</v>
      </c>
      <c r="K340" s="41">
        <v>37.4</v>
      </c>
      <c r="M340" s="1"/>
    </row>
    <row r="341" spans="1:13" ht="22.5" x14ac:dyDescent="0.25">
      <c r="A341" s="71" t="s">
        <v>652</v>
      </c>
      <c r="B341" s="67" t="s">
        <v>304</v>
      </c>
      <c r="C341" s="23" t="s">
        <v>39</v>
      </c>
      <c r="D341" s="26">
        <v>90282</v>
      </c>
      <c r="E341" s="24">
        <v>0.18</v>
      </c>
      <c r="F341" s="22" t="s">
        <v>125</v>
      </c>
      <c r="G341" s="25">
        <f t="shared" si="26"/>
        <v>528.24</v>
      </c>
      <c r="H341" s="6">
        <f t="shared" si="22"/>
        <v>656.23</v>
      </c>
      <c r="I341" s="6">
        <f t="shared" si="23"/>
        <v>118.12</v>
      </c>
      <c r="J341" s="40" t="s">
        <v>120</v>
      </c>
      <c r="K341" s="41">
        <v>528.24</v>
      </c>
      <c r="M341" s="1"/>
    </row>
    <row r="342" spans="1:13" ht="22.5" x14ac:dyDescent="0.25">
      <c r="A342" s="71" t="s">
        <v>653</v>
      </c>
      <c r="B342" s="67" t="s">
        <v>195</v>
      </c>
      <c r="C342" s="23" t="s">
        <v>39</v>
      </c>
      <c r="D342" s="26">
        <v>103670</v>
      </c>
      <c r="E342" s="24">
        <v>0.18</v>
      </c>
      <c r="F342" s="22" t="s">
        <v>125</v>
      </c>
      <c r="G342" s="25">
        <f t="shared" si="26"/>
        <v>290.08999999999997</v>
      </c>
      <c r="H342" s="6">
        <f t="shared" si="22"/>
        <v>360.38</v>
      </c>
      <c r="I342" s="6">
        <f t="shared" si="23"/>
        <v>64.87</v>
      </c>
      <c r="J342" s="40" t="s">
        <v>120</v>
      </c>
      <c r="K342" s="41">
        <v>290.08999999999997</v>
      </c>
      <c r="M342" s="1"/>
    </row>
    <row r="343" spans="1:13" ht="22.5" x14ac:dyDescent="0.25">
      <c r="A343" s="71" t="s">
        <v>654</v>
      </c>
      <c r="B343" s="67" t="s">
        <v>178</v>
      </c>
      <c r="C343" s="23" t="s">
        <v>39</v>
      </c>
      <c r="D343" s="26">
        <v>96542</v>
      </c>
      <c r="E343" s="24">
        <v>2.96</v>
      </c>
      <c r="F343" s="22" t="s">
        <v>119</v>
      </c>
      <c r="G343" s="25">
        <f t="shared" si="26"/>
        <v>92.88</v>
      </c>
      <c r="H343" s="6">
        <f t="shared" si="22"/>
        <v>115.38</v>
      </c>
      <c r="I343" s="6">
        <f t="shared" si="23"/>
        <v>341.52</v>
      </c>
      <c r="J343" s="40" t="s">
        <v>120</v>
      </c>
      <c r="K343" s="41">
        <v>92.88</v>
      </c>
      <c r="M343" s="1"/>
    </row>
    <row r="344" spans="1:13" ht="22.5" x14ac:dyDescent="0.25">
      <c r="A344" s="71" t="s">
        <v>655</v>
      </c>
      <c r="B344" s="67" t="s">
        <v>182</v>
      </c>
      <c r="C344" s="23" t="s">
        <v>39</v>
      </c>
      <c r="D344" s="26">
        <v>89462</v>
      </c>
      <c r="E344" s="24">
        <v>6.42</v>
      </c>
      <c r="F344" s="22" t="s">
        <v>119</v>
      </c>
      <c r="G344" s="25">
        <f t="shared" si="26"/>
        <v>114.05</v>
      </c>
      <c r="H344" s="6">
        <f t="shared" si="22"/>
        <v>141.68</v>
      </c>
      <c r="I344" s="6">
        <f t="shared" si="23"/>
        <v>909.59</v>
      </c>
      <c r="J344" s="40" t="s">
        <v>120</v>
      </c>
      <c r="K344" s="41">
        <v>114.05</v>
      </c>
      <c r="M344" s="1"/>
    </row>
    <row r="345" spans="1:13" ht="22.5" x14ac:dyDescent="0.25">
      <c r="A345" s="71" t="s">
        <v>656</v>
      </c>
      <c r="B345" s="67" t="s">
        <v>183</v>
      </c>
      <c r="C345" s="23" t="s">
        <v>39</v>
      </c>
      <c r="D345" s="26">
        <v>88629</v>
      </c>
      <c r="E345" s="24">
        <v>4.9000000000000004</v>
      </c>
      <c r="F345" s="22" t="s">
        <v>125</v>
      </c>
      <c r="G345" s="25">
        <f t="shared" si="26"/>
        <v>665.74</v>
      </c>
      <c r="H345" s="6">
        <f t="shared" si="22"/>
        <v>827.05</v>
      </c>
      <c r="I345" s="6">
        <f t="shared" si="23"/>
        <v>4052.55</v>
      </c>
      <c r="J345" s="40" t="s">
        <v>120</v>
      </c>
      <c r="K345" s="41">
        <v>665.74</v>
      </c>
      <c r="M345" s="1"/>
    </row>
    <row r="346" spans="1:13" ht="33.75" x14ac:dyDescent="0.25">
      <c r="A346" s="71" t="s">
        <v>657</v>
      </c>
      <c r="B346" s="67" t="s">
        <v>184</v>
      </c>
      <c r="C346" s="23" t="s">
        <v>40</v>
      </c>
      <c r="D346" s="22" t="s">
        <v>185</v>
      </c>
      <c r="E346" s="24">
        <v>1</v>
      </c>
      <c r="F346" s="22" t="s">
        <v>135</v>
      </c>
      <c r="G346" s="25">
        <f t="shared" si="26"/>
        <v>389.85</v>
      </c>
      <c r="H346" s="6">
        <f t="shared" si="22"/>
        <v>484.31</v>
      </c>
      <c r="I346" s="6">
        <f t="shared" si="23"/>
        <v>484.31</v>
      </c>
      <c r="J346" s="40" t="s">
        <v>120</v>
      </c>
      <c r="K346" s="41">
        <v>389.85</v>
      </c>
      <c r="M346" s="1"/>
    </row>
    <row r="347" spans="1:13" ht="33.75" x14ac:dyDescent="0.25">
      <c r="A347" s="71" t="s">
        <v>658</v>
      </c>
      <c r="B347" s="67" t="s">
        <v>138</v>
      </c>
      <c r="C347" s="23" t="s">
        <v>39</v>
      </c>
      <c r="D347" s="26">
        <v>100981</v>
      </c>
      <c r="E347" s="24">
        <v>3.21</v>
      </c>
      <c r="F347" s="22" t="s">
        <v>125</v>
      </c>
      <c r="G347" s="25">
        <f t="shared" si="26"/>
        <v>9.36</v>
      </c>
      <c r="H347" s="6">
        <f t="shared" si="22"/>
        <v>11.63</v>
      </c>
      <c r="I347" s="6">
        <f t="shared" si="23"/>
        <v>37.33</v>
      </c>
      <c r="J347" s="40" t="s">
        <v>120</v>
      </c>
      <c r="K347" s="41">
        <v>9.36</v>
      </c>
      <c r="M347" s="1"/>
    </row>
    <row r="348" spans="1:13" ht="22.5" x14ac:dyDescent="0.25">
      <c r="A348" s="71" t="s">
        <v>659</v>
      </c>
      <c r="B348" s="67" t="s">
        <v>126</v>
      </c>
      <c r="C348" s="23" t="s">
        <v>39</v>
      </c>
      <c r="D348" s="26">
        <v>97914</v>
      </c>
      <c r="E348" s="24">
        <v>31.14</v>
      </c>
      <c r="F348" s="22" t="s">
        <v>127</v>
      </c>
      <c r="G348" s="25">
        <f t="shared" si="26"/>
        <v>2.95</v>
      </c>
      <c r="H348" s="6">
        <f t="shared" si="22"/>
        <v>3.66</v>
      </c>
      <c r="I348" s="6">
        <f t="shared" si="23"/>
        <v>113.97</v>
      </c>
      <c r="J348" s="40" t="s">
        <v>120</v>
      </c>
      <c r="K348" s="41">
        <v>2.95</v>
      </c>
      <c r="M348" s="1"/>
    </row>
    <row r="349" spans="1:13" x14ac:dyDescent="0.25">
      <c r="A349" s="71" t="s">
        <v>660</v>
      </c>
      <c r="B349" s="63" t="s">
        <v>723</v>
      </c>
      <c r="C349" s="23" t="s">
        <v>42</v>
      </c>
      <c r="D349" s="22" t="s">
        <v>43</v>
      </c>
      <c r="E349" s="24">
        <v>3.21</v>
      </c>
      <c r="F349" s="22" t="s">
        <v>125</v>
      </c>
      <c r="G349" s="25">
        <f t="shared" si="26"/>
        <v>24.13</v>
      </c>
      <c r="H349" s="6">
        <f>ROUND(G349*(1+I$6),2)</f>
        <v>28.18</v>
      </c>
      <c r="I349" s="6">
        <f t="shared" si="23"/>
        <v>90.46</v>
      </c>
      <c r="J349" s="40" t="s">
        <v>129</v>
      </c>
      <c r="K349" s="41">
        <v>24.13</v>
      </c>
      <c r="M349" s="1"/>
    </row>
    <row r="350" spans="1:13" x14ac:dyDescent="0.25">
      <c r="A350" s="72" t="s">
        <v>661</v>
      </c>
      <c r="B350" s="68" t="s">
        <v>113</v>
      </c>
      <c r="C350" s="13"/>
      <c r="D350" s="14"/>
      <c r="E350" s="14"/>
      <c r="F350" s="15"/>
      <c r="G350" s="28"/>
      <c r="H350" s="10"/>
      <c r="I350" s="11">
        <f>SUM(I351:I360)</f>
        <v>7604.16</v>
      </c>
      <c r="J350" s="42"/>
      <c r="K350" s="41"/>
      <c r="M350" s="1"/>
    </row>
    <row r="351" spans="1:13" ht="22.5" x14ac:dyDescent="0.25">
      <c r="A351" s="71" t="s">
        <v>662</v>
      </c>
      <c r="B351" s="67" t="s">
        <v>305</v>
      </c>
      <c r="C351" s="23" t="s">
        <v>39</v>
      </c>
      <c r="D351" s="26">
        <v>90698</v>
      </c>
      <c r="E351" s="24">
        <v>3.3</v>
      </c>
      <c r="F351" s="22" t="s">
        <v>148</v>
      </c>
      <c r="G351" s="25">
        <f t="shared" ref="G351:G360" si="27">ROUND(K351*(100%-I$7),2)</f>
        <v>346.5</v>
      </c>
      <c r="H351" s="6">
        <f t="shared" si="22"/>
        <v>430.46</v>
      </c>
      <c r="I351" s="6">
        <f t="shared" si="23"/>
        <v>1420.52</v>
      </c>
      <c r="J351" s="40" t="s">
        <v>120</v>
      </c>
      <c r="K351" s="41">
        <v>346.5</v>
      </c>
      <c r="M351" s="1"/>
    </row>
    <row r="352" spans="1:13" ht="22.5" x14ac:dyDescent="0.25">
      <c r="A352" s="71" t="s">
        <v>663</v>
      </c>
      <c r="B352" s="67" t="s">
        <v>306</v>
      </c>
      <c r="C352" s="23" t="s">
        <v>40</v>
      </c>
      <c r="D352" s="22" t="s">
        <v>186</v>
      </c>
      <c r="E352" s="24">
        <v>2</v>
      </c>
      <c r="F352" s="22" t="s">
        <v>135</v>
      </c>
      <c r="G352" s="25">
        <f t="shared" si="27"/>
        <v>834.63</v>
      </c>
      <c r="H352" s="6">
        <f t="shared" si="22"/>
        <v>1036.8599999999999</v>
      </c>
      <c r="I352" s="6">
        <f t="shared" si="23"/>
        <v>2073.7199999999998</v>
      </c>
      <c r="J352" s="40" t="s">
        <v>120</v>
      </c>
      <c r="K352" s="41">
        <v>834.63</v>
      </c>
      <c r="M352" s="1"/>
    </row>
    <row r="353" spans="1:13" ht="22.5" x14ac:dyDescent="0.25">
      <c r="A353" s="71" t="s">
        <v>664</v>
      </c>
      <c r="B353" s="67" t="s">
        <v>182</v>
      </c>
      <c r="C353" s="23" t="s">
        <v>39</v>
      </c>
      <c r="D353" s="26">
        <v>89462</v>
      </c>
      <c r="E353" s="24">
        <v>7.98</v>
      </c>
      <c r="F353" s="22" t="s">
        <v>119</v>
      </c>
      <c r="G353" s="25">
        <f t="shared" si="27"/>
        <v>114.05</v>
      </c>
      <c r="H353" s="6">
        <f t="shared" si="22"/>
        <v>141.68</v>
      </c>
      <c r="I353" s="6">
        <f t="shared" si="23"/>
        <v>1130.6099999999999</v>
      </c>
      <c r="J353" s="40" t="s">
        <v>120</v>
      </c>
      <c r="K353" s="41">
        <v>114.05</v>
      </c>
      <c r="M353" s="1"/>
    </row>
    <row r="354" spans="1:13" ht="22.5" x14ac:dyDescent="0.25">
      <c r="A354" s="71" t="s">
        <v>665</v>
      </c>
      <c r="B354" s="67" t="s">
        <v>187</v>
      </c>
      <c r="C354" s="23" t="s">
        <v>39</v>
      </c>
      <c r="D354" s="26">
        <v>88628</v>
      </c>
      <c r="E354" s="24">
        <v>0.86</v>
      </c>
      <c r="F354" s="22" t="s">
        <v>125</v>
      </c>
      <c r="G354" s="25">
        <f t="shared" si="27"/>
        <v>580.75</v>
      </c>
      <c r="H354" s="6">
        <f t="shared" si="22"/>
        <v>721.47</v>
      </c>
      <c r="I354" s="6">
        <f t="shared" si="23"/>
        <v>620.46</v>
      </c>
      <c r="J354" s="40" t="s">
        <v>120</v>
      </c>
      <c r="K354" s="41">
        <v>580.75</v>
      </c>
      <c r="M354" s="1"/>
    </row>
    <row r="355" spans="1:13" ht="22.5" x14ac:dyDescent="0.25">
      <c r="A355" s="71" t="s">
        <v>666</v>
      </c>
      <c r="B355" s="67" t="s">
        <v>188</v>
      </c>
      <c r="C355" s="23" t="s">
        <v>39</v>
      </c>
      <c r="D355" s="26">
        <v>90281</v>
      </c>
      <c r="E355" s="24">
        <v>1.6</v>
      </c>
      <c r="F355" s="22" t="s">
        <v>125</v>
      </c>
      <c r="G355" s="25">
        <f t="shared" si="27"/>
        <v>761.07</v>
      </c>
      <c r="H355" s="6">
        <f t="shared" si="22"/>
        <v>945.48</v>
      </c>
      <c r="I355" s="6">
        <f t="shared" si="23"/>
        <v>1512.77</v>
      </c>
      <c r="J355" s="40" t="s">
        <v>120</v>
      </c>
      <c r="K355" s="41">
        <v>761.07</v>
      </c>
      <c r="M355" s="1"/>
    </row>
    <row r="356" spans="1:13" ht="22.5" x14ac:dyDescent="0.25">
      <c r="A356" s="71" t="s">
        <v>667</v>
      </c>
      <c r="B356" s="67" t="s">
        <v>195</v>
      </c>
      <c r="C356" s="23" t="s">
        <v>39</v>
      </c>
      <c r="D356" s="26">
        <v>103670</v>
      </c>
      <c r="E356" s="24">
        <v>1.6</v>
      </c>
      <c r="F356" s="22" t="s">
        <v>125</v>
      </c>
      <c r="G356" s="25">
        <f t="shared" si="27"/>
        <v>290.08999999999997</v>
      </c>
      <c r="H356" s="6">
        <f t="shared" si="22"/>
        <v>360.38</v>
      </c>
      <c r="I356" s="6">
        <f t="shared" si="23"/>
        <v>576.61</v>
      </c>
      <c r="J356" s="40" t="s">
        <v>120</v>
      </c>
      <c r="K356" s="41">
        <v>290.08999999999997</v>
      </c>
      <c r="M356" s="1"/>
    </row>
    <row r="357" spans="1:13" ht="33.75" x14ac:dyDescent="0.25">
      <c r="A357" s="71" t="s">
        <v>668</v>
      </c>
      <c r="B357" s="67" t="s">
        <v>173</v>
      </c>
      <c r="C357" s="23" t="s">
        <v>39</v>
      </c>
      <c r="D357" s="26">
        <v>92917</v>
      </c>
      <c r="E357" s="24">
        <v>1.98</v>
      </c>
      <c r="F357" s="22" t="s">
        <v>141</v>
      </c>
      <c r="G357" s="25">
        <f t="shared" si="27"/>
        <v>12.93</v>
      </c>
      <c r="H357" s="6">
        <f t="shared" si="22"/>
        <v>16.059999999999999</v>
      </c>
      <c r="I357" s="6">
        <f t="shared" si="23"/>
        <v>31.8</v>
      </c>
      <c r="J357" s="40" t="s">
        <v>120</v>
      </c>
      <c r="K357" s="41">
        <v>12.93</v>
      </c>
      <c r="M357" s="1"/>
    </row>
    <row r="358" spans="1:13" ht="33.75" x14ac:dyDescent="0.25">
      <c r="A358" s="71" t="s">
        <v>669</v>
      </c>
      <c r="B358" s="67" t="s">
        <v>174</v>
      </c>
      <c r="C358" s="23" t="s">
        <v>39</v>
      </c>
      <c r="D358" s="26">
        <v>92919</v>
      </c>
      <c r="E358" s="24">
        <v>13.1</v>
      </c>
      <c r="F358" s="22" t="s">
        <v>141</v>
      </c>
      <c r="G358" s="25">
        <f t="shared" si="27"/>
        <v>11.21</v>
      </c>
      <c r="H358" s="6">
        <f t="shared" si="22"/>
        <v>13.93</v>
      </c>
      <c r="I358" s="6">
        <f t="shared" si="23"/>
        <v>182.48</v>
      </c>
      <c r="J358" s="40" t="s">
        <v>120</v>
      </c>
      <c r="K358" s="41">
        <v>11.21</v>
      </c>
      <c r="M358" s="1"/>
    </row>
    <row r="359" spans="1:13" ht="22.5" x14ac:dyDescent="0.25">
      <c r="A359" s="71" t="s">
        <v>670</v>
      </c>
      <c r="B359" s="67" t="s">
        <v>189</v>
      </c>
      <c r="C359" s="23" t="s">
        <v>44</v>
      </c>
      <c r="D359" s="26">
        <v>7156</v>
      </c>
      <c r="E359" s="24">
        <v>0.44</v>
      </c>
      <c r="F359" s="22" t="s">
        <v>119</v>
      </c>
      <c r="G359" s="25">
        <f t="shared" si="27"/>
        <v>28.16</v>
      </c>
      <c r="H359" s="6">
        <f t="shared" si="22"/>
        <v>34.979999999999997</v>
      </c>
      <c r="I359" s="6">
        <f t="shared" si="23"/>
        <v>15.39</v>
      </c>
      <c r="J359" s="40" t="s">
        <v>120</v>
      </c>
      <c r="K359" s="41">
        <v>28.16</v>
      </c>
      <c r="M359" s="1"/>
    </row>
    <row r="360" spans="1:13" x14ac:dyDescent="0.25">
      <c r="A360" s="71" t="s">
        <v>671</v>
      </c>
      <c r="B360" s="67" t="s">
        <v>172</v>
      </c>
      <c r="C360" s="23" t="s">
        <v>39</v>
      </c>
      <c r="D360" s="26">
        <v>99063</v>
      </c>
      <c r="E360" s="24">
        <v>3.3</v>
      </c>
      <c r="F360" s="22" t="s">
        <v>148</v>
      </c>
      <c r="G360" s="25">
        <f t="shared" si="27"/>
        <v>9.7100000000000009</v>
      </c>
      <c r="H360" s="6">
        <f t="shared" si="22"/>
        <v>12.06</v>
      </c>
      <c r="I360" s="6">
        <f t="shared" si="23"/>
        <v>39.799999999999997</v>
      </c>
      <c r="J360" s="40" t="s">
        <v>120</v>
      </c>
      <c r="K360" s="41">
        <v>9.7100000000000009</v>
      </c>
      <c r="M360" s="1"/>
    </row>
    <row r="361" spans="1:13" x14ac:dyDescent="0.25">
      <c r="A361" s="72" t="s">
        <v>672</v>
      </c>
      <c r="B361" s="68" t="s">
        <v>114</v>
      </c>
      <c r="C361" s="13"/>
      <c r="D361" s="14"/>
      <c r="E361" s="14"/>
      <c r="F361" s="15"/>
      <c r="G361" s="28"/>
      <c r="H361" s="10"/>
      <c r="I361" s="11">
        <f>SUM(I362:I364)</f>
        <v>4308.7</v>
      </c>
      <c r="J361" s="42"/>
      <c r="K361" s="41"/>
      <c r="M361" s="1"/>
    </row>
    <row r="362" spans="1:13" x14ac:dyDescent="0.25">
      <c r="A362" s="71" t="s">
        <v>673</v>
      </c>
      <c r="B362" s="67" t="s">
        <v>190</v>
      </c>
      <c r="C362" s="23" t="s">
        <v>40</v>
      </c>
      <c r="D362" s="22" t="s">
        <v>191</v>
      </c>
      <c r="E362" s="24">
        <v>1</v>
      </c>
      <c r="F362" s="22" t="s">
        <v>135</v>
      </c>
      <c r="G362" s="25">
        <f>ROUND(K362*(100%-I$7),2)</f>
        <v>2043.39</v>
      </c>
      <c r="H362" s="6">
        <f t="shared" si="22"/>
        <v>2538.5</v>
      </c>
      <c r="I362" s="6">
        <f t="shared" si="23"/>
        <v>2538.5</v>
      </c>
      <c r="J362" s="40" t="s">
        <v>120</v>
      </c>
      <c r="K362" s="41">
        <v>2043.39</v>
      </c>
      <c r="M362" s="1"/>
    </row>
    <row r="363" spans="1:13" x14ac:dyDescent="0.25">
      <c r="A363" s="71" t="s">
        <v>674</v>
      </c>
      <c r="B363" s="67" t="s">
        <v>192</v>
      </c>
      <c r="C363" s="23" t="s">
        <v>40</v>
      </c>
      <c r="D363" s="22" t="s">
        <v>69</v>
      </c>
      <c r="E363" s="24">
        <v>1</v>
      </c>
      <c r="F363" s="22" t="s">
        <v>135</v>
      </c>
      <c r="G363" s="25">
        <f>ROUND(K363*(100%-I$7),2)</f>
        <v>1410.95</v>
      </c>
      <c r="H363" s="6">
        <f t="shared" si="22"/>
        <v>1752.82</v>
      </c>
      <c r="I363" s="6">
        <f t="shared" si="23"/>
        <v>1752.82</v>
      </c>
      <c r="J363" s="40" t="s">
        <v>120</v>
      </c>
      <c r="K363" s="41">
        <v>1410.95</v>
      </c>
      <c r="M363" s="1"/>
    </row>
    <row r="364" spans="1:13" x14ac:dyDescent="0.25">
      <c r="A364" s="71" t="s">
        <v>675</v>
      </c>
      <c r="B364" s="67" t="s">
        <v>149</v>
      </c>
      <c r="C364" s="23" t="s">
        <v>40</v>
      </c>
      <c r="D364" s="22" t="s">
        <v>56</v>
      </c>
      <c r="E364" s="24">
        <v>1</v>
      </c>
      <c r="F364" s="22" t="s">
        <v>135</v>
      </c>
      <c r="G364" s="25">
        <f>ROUND(K364*(100%-I$7),2)</f>
        <v>13.99</v>
      </c>
      <c r="H364" s="6">
        <f t="shared" si="22"/>
        <v>17.38</v>
      </c>
      <c r="I364" s="6">
        <f t="shared" si="23"/>
        <v>17.38</v>
      </c>
      <c r="J364" s="40" t="s">
        <v>120</v>
      </c>
      <c r="K364" s="41">
        <v>13.99</v>
      </c>
      <c r="M364" s="1"/>
    </row>
    <row r="365" spans="1:13" x14ac:dyDescent="0.25">
      <c r="A365" s="72" t="s">
        <v>676</v>
      </c>
      <c r="B365" s="68" t="s">
        <v>115</v>
      </c>
      <c r="C365" s="13"/>
      <c r="D365" s="14"/>
      <c r="E365" s="14"/>
      <c r="F365" s="15"/>
      <c r="G365" s="28"/>
      <c r="H365" s="10"/>
      <c r="I365" s="11">
        <f>SUM(I366:I367)</f>
        <v>3406.5</v>
      </c>
      <c r="J365" s="42"/>
      <c r="K365" s="41"/>
      <c r="M365" s="1"/>
    </row>
    <row r="366" spans="1:13" ht="33.75" x14ac:dyDescent="0.25">
      <c r="A366" s="71" t="s">
        <v>677</v>
      </c>
      <c r="B366" s="67" t="s">
        <v>193</v>
      </c>
      <c r="C366" s="23" t="s">
        <v>39</v>
      </c>
      <c r="D366" s="26">
        <v>92212</v>
      </c>
      <c r="E366" s="24">
        <v>9</v>
      </c>
      <c r="F366" s="22" t="s">
        <v>148</v>
      </c>
      <c r="G366" s="25">
        <f>ROUND(K366*(100%-I$7),2)</f>
        <v>294.97000000000003</v>
      </c>
      <c r="H366" s="6">
        <f t="shared" si="22"/>
        <v>366.44</v>
      </c>
      <c r="I366" s="6">
        <f t="shared" si="23"/>
        <v>3297.96</v>
      </c>
      <c r="J366" s="40" t="s">
        <v>120</v>
      </c>
      <c r="K366" s="41">
        <v>294.97000000000003</v>
      </c>
      <c r="M366" s="1"/>
    </row>
    <row r="367" spans="1:13" x14ac:dyDescent="0.25">
      <c r="A367" s="71" t="s">
        <v>678</v>
      </c>
      <c r="B367" s="67" t="s">
        <v>172</v>
      </c>
      <c r="C367" s="23" t="s">
        <v>39</v>
      </c>
      <c r="D367" s="26">
        <v>99063</v>
      </c>
      <c r="E367" s="24">
        <v>9</v>
      </c>
      <c r="F367" s="22" t="s">
        <v>148</v>
      </c>
      <c r="G367" s="25">
        <f>ROUND(K367*(100%-I$7),2)</f>
        <v>9.7100000000000009</v>
      </c>
      <c r="H367" s="6">
        <f t="shared" ref="H367:H407" si="28">ROUND(G367*(1+I$5),2)</f>
        <v>12.06</v>
      </c>
      <c r="I367" s="6">
        <f t="shared" ref="I367:I407" si="29">ROUND(E367*H367,2)</f>
        <v>108.54</v>
      </c>
      <c r="J367" s="40" t="s">
        <v>120</v>
      </c>
      <c r="K367" s="41">
        <v>9.7100000000000009</v>
      </c>
      <c r="M367" s="1"/>
    </row>
    <row r="368" spans="1:13" ht="22.5" x14ac:dyDescent="0.25">
      <c r="A368" s="72" t="s">
        <v>679</v>
      </c>
      <c r="B368" s="68" t="s">
        <v>307</v>
      </c>
      <c r="C368" s="13"/>
      <c r="D368" s="14"/>
      <c r="E368" s="14"/>
      <c r="F368" s="15"/>
      <c r="G368" s="28"/>
      <c r="H368" s="10"/>
      <c r="I368" s="11">
        <f>SUM(I369:I378)</f>
        <v>8600.3100000000013</v>
      </c>
      <c r="J368" s="42"/>
      <c r="K368" s="41"/>
      <c r="M368" s="1"/>
    </row>
    <row r="369" spans="1:13" ht="22.5" x14ac:dyDescent="0.25">
      <c r="A369" s="71" t="s">
        <v>680</v>
      </c>
      <c r="B369" s="67" t="s">
        <v>179</v>
      </c>
      <c r="C369" s="23" t="s">
        <v>39</v>
      </c>
      <c r="D369" s="26">
        <v>93358</v>
      </c>
      <c r="E369" s="24">
        <v>11.11</v>
      </c>
      <c r="F369" s="22" t="s">
        <v>125</v>
      </c>
      <c r="G369" s="25">
        <f t="shared" ref="G369:G378" si="30">ROUND(K369*(100%-I$7),2)</f>
        <v>80.739999999999995</v>
      </c>
      <c r="H369" s="6">
        <f t="shared" si="28"/>
        <v>100.3</v>
      </c>
      <c r="I369" s="6">
        <f t="shared" si="29"/>
        <v>1114.33</v>
      </c>
      <c r="J369" s="40" t="s">
        <v>120</v>
      </c>
      <c r="K369" s="41">
        <v>80.739999999999995</v>
      </c>
      <c r="M369" s="1"/>
    </row>
    <row r="370" spans="1:13" ht="22.5" x14ac:dyDescent="0.25">
      <c r="A370" s="71" t="s">
        <v>681</v>
      </c>
      <c r="B370" s="67" t="s">
        <v>180</v>
      </c>
      <c r="C370" s="23" t="s">
        <v>40</v>
      </c>
      <c r="D370" s="22" t="s">
        <v>65</v>
      </c>
      <c r="E370" s="24">
        <v>21.87</v>
      </c>
      <c r="F370" s="22" t="s">
        <v>125</v>
      </c>
      <c r="G370" s="25">
        <f t="shared" si="30"/>
        <v>91.84</v>
      </c>
      <c r="H370" s="6">
        <f t="shared" si="28"/>
        <v>114.09</v>
      </c>
      <c r="I370" s="6">
        <f t="shared" si="29"/>
        <v>2495.15</v>
      </c>
      <c r="J370" s="40" t="s">
        <v>120</v>
      </c>
      <c r="K370" s="41">
        <v>91.84</v>
      </c>
      <c r="M370" s="1"/>
    </row>
    <row r="371" spans="1:13" ht="22.5" x14ac:dyDescent="0.25">
      <c r="A371" s="71" t="s">
        <v>682</v>
      </c>
      <c r="B371" s="67" t="s">
        <v>137</v>
      </c>
      <c r="C371" s="23" t="s">
        <v>39</v>
      </c>
      <c r="D371" s="26">
        <v>93382</v>
      </c>
      <c r="E371" s="24">
        <v>5.57</v>
      </c>
      <c r="F371" s="22" t="s">
        <v>125</v>
      </c>
      <c r="G371" s="25">
        <f t="shared" si="30"/>
        <v>25.89</v>
      </c>
      <c r="H371" s="6">
        <f t="shared" si="28"/>
        <v>32.159999999999997</v>
      </c>
      <c r="I371" s="6">
        <f t="shared" si="29"/>
        <v>179.13</v>
      </c>
      <c r="J371" s="40" t="s">
        <v>120</v>
      </c>
      <c r="K371" s="41">
        <v>25.89</v>
      </c>
      <c r="M371" s="1"/>
    </row>
    <row r="372" spans="1:13" ht="33.75" x14ac:dyDescent="0.25">
      <c r="A372" s="71" t="s">
        <v>683</v>
      </c>
      <c r="B372" s="67" t="s">
        <v>138</v>
      </c>
      <c r="C372" s="23" t="s">
        <v>39</v>
      </c>
      <c r="D372" s="26">
        <v>100981</v>
      </c>
      <c r="E372" s="24">
        <v>12.76</v>
      </c>
      <c r="F372" s="22" t="s">
        <v>125</v>
      </c>
      <c r="G372" s="25">
        <f t="shared" si="30"/>
        <v>9.36</v>
      </c>
      <c r="H372" s="6">
        <f t="shared" si="28"/>
        <v>11.63</v>
      </c>
      <c r="I372" s="6">
        <f t="shared" si="29"/>
        <v>148.4</v>
      </c>
      <c r="J372" s="40" t="s">
        <v>120</v>
      </c>
      <c r="K372" s="41">
        <v>9.36</v>
      </c>
      <c r="M372" s="1"/>
    </row>
    <row r="373" spans="1:13" ht="22.5" x14ac:dyDescent="0.25">
      <c r="A373" s="71" t="s">
        <v>684</v>
      </c>
      <c r="B373" s="67" t="s">
        <v>126</v>
      </c>
      <c r="C373" s="23" t="s">
        <v>39</v>
      </c>
      <c r="D373" s="26">
        <v>97914</v>
      </c>
      <c r="E373" s="24">
        <v>123.76</v>
      </c>
      <c r="F373" s="22" t="s">
        <v>127</v>
      </c>
      <c r="G373" s="25">
        <f t="shared" si="30"/>
        <v>2.95</v>
      </c>
      <c r="H373" s="6">
        <f t="shared" si="28"/>
        <v>3.66</v>
      </c>
      <c r="I373" s="6">
        <f t="shared" si="29"/>
        <v>452.96</v>
      </c>
      <c r="J373" s="40" t="s">
        <v>120</v>
      </c>
      <c r="K373" s="41">
        <v>2.95</v>
      </c>
      <c r="M373" s="1"/>
    </row>
    <row r="374" spans="1:13" ht="22.5" x14ac:dyDescent="0.25">
      <c r="A374" s="71" t="s">
        <v>685</v>
      </c>
      <c r="B374" s="67" t="s">
        <v>194</v>
      </c>
      <c r="C374" s="23" t="s">
        <v>39</v>
      </c>
      <c r="D374" s="26">
        <v>96536</v>
      </c>
      <c r="E374" s="24">
        <v>5.4</v>
      </c>
      <c r="F374" s="22" t="s">
        <v>119</v>
      </c>
      <c r="G374" s="25">
        <f t="shared" si="30"/>
        <v>66.67</v>
      </c>
      <c r="H374" s="6">
        <f t="shared" si="28"/>
        <v>82.82</v>
      </c>
      <c r="I374" s="6">
        <f t="shared" si="29"/>
        <v>447.23</v>
      </c>
      <c r="J374" s="40" t="s">
        <v>120</v>
      </c>
      <c r="K374" s="41">
        <v>66.67</v>
      </c>
      <c r="M374" s="1"/>
    </row>
    <row r="375" spans="1:13" ht="22.5" x14ac:dyDescent="0.25">
      <c r="A375" s="71" t="s">
        <v>686</v>
      </c>
      <c r="B375" s="67" t="s">
        <v>308</v>
      </c>
      <c r="C375" s="23" t="s">
        <v>39</v>
      </c>
      <c r="D375" s="26">
        <v>101584</v>
      </c>
      <c r="E375" s="24">
        <v>17.84</v>
      </c>
      <c r="F375" s="22" t="s">
        <v>119</v>
      </c>
      <c r="G375" s="25">
        <f t="shared" si="30"/>
        <v>68.3</v>
      </c>
      <c r="H375" s="6">
        <f t="shared" si="28"/>
        <v>84.85</v>
      </c>
      <c r="I375" s="6">
        <f t="shared" si="29"/>
        <v>1513.72</v>
      </c>
      <c r="J375" s="40" t="s">
        <v>120</v>
      </c>
      <c r="K375" s="41">
        <v>68.3</v>
      </c>
      <c r="M375" s="1"/>
    </row>
    <row r="376" spans="1:13" ht="22.5" x14ac:dyDescent="0.25">
      <c r="A376" s="71" t="s">
        <v>687</v>
      </c>
      <c r="B376" s="67" t="s">
        <v>309</v>
      </c>
      <c r="C376" s="23" t="s">
        <v>39</v>
      </c>
      <c r="D376" s="26">
        <v>94963</v>
      </c>
      <c r="E376" s="24">
        <v>2.0299999999999998</v>
      </c>
      <c r="F376" s="22" t="s">
        <v>125</v>
      </c>
      <c r="G376" s="25">
        <f t="shared" si="30"/>
        <v>459.28</v>
      </c>
      <c r="H376" s="6">
        <f t="shared" si="28"/>
        <v>570.55999999999995</v>
      </c>
      <c r="I376" s="6">
        <f t="shared" si="29"/>
        <v>1158.24</v>
      </c>
      <c r="J376" s="40" t="s">
        <v>120</v>
      </c>
      <c r="K376" s="41">
        <v>459.28</v>
      </c>
      <c r="M376" s="1"/>
    </row>
    <row r="377" spans="1:13" ht="22.5" x14ac:dyDescent="0.25">
      <c r="A377" s="71" t="s">
        <v>688</v>
      </c>
      <c r="B377" s="67" t="s">
        <v>195</v>
      </c>
      <c r="C377" s="23" t="s">
        <v>39</v>
      </c>
      <c r="D377" s="26">
        <v>103670</v>
      </c>
      <c r="E377" s="24">
        <v>2.0299999999999998</v>
      </c>
      <c r="F377" s="22" t="s">
        <v>125</v>
      </c>
      <c r="G377" s="25">
        <f t="shared" si="30"/>
        <v>290.08999999999997</v>
      </c>
      <c r="H377" s="6">
        <f t="shared" si="28"/>
        <v>360.38</v>
      </c>
      <c r="I377" s="6">
        <f t="shared" si="29"/>
        <v>731.57</v>
      </c>
      <c r="J377" s="40" t="s">
        <v>120</v>
      </c>
      <c r="K377" s="41">
        <v>290.08999999999997</v>
      </c>
      <c r="M377" s="1"/>
    </row>
    <row r="378" spans="1:13" x14ac:dyDescent="0.25">
      <c r="A378" s="71" t="s">
        <v>689</v>
      </c>
      <c r="B378" s="63" t="s">
        <v>723</v>
      </c>
      <c r="C378" s="23" t="s">
        <v>42</v>
      </c>
      <c r="D378" s="22" t="s">
        <v>43</v>
      </c>
      <c r="E378" s="24">
        <v>12.76</v>
      </c>
      <c r="F378" s="22" t="s">
        <v>125</v>
      </c>
      <c r="G378" s="25">
        <f t="shared" si="30"/>
        <v>24.13</v>
      </c>
      <c r="H378" s="6">
        <f>ROUND(G378*(1+I$6),2)</f>
        <v>28.18</v>
      </c>
      <c r="I378" s="6">
        <f t="shared" si="29"/>
        <v>359.58</v>
      </c>
      <c r="J378" s="40" t="s">
        <v>129</v>
      </c>
      <c r="K378" s="41">
        <v>24.13</v>
      </c>
      <c r="M378" s="1"/>
    </row>
    <row r="379" spans="1:13" x14ac:dyDescent="0.25">
      <c r="A379" s="72" t="s">
        <v>690</v>
      </c>
      <c r="B379" s="68" t="s">
        <v>116</v>
      </c>
      <c r="C379" s="13"/>
      <c r="D379" s="14"/>
      <c r="E379" s="14"/>
      <c r="F379" s="15"/>
      <c r="G379" s="28"/>
      <c r="H379" s="10"/>
      <c r="I379" s="11">
        <f>SUM(I380)</f>
        <v>3604.24</v>
      </c>
      <c r="J379" s="42"/>
      <c r="K379" s="41"/>
      <c r="M379" s="1"/>
    </row>
    <row r="380" spans="1:13" x14ac:dyDescent="0.25">
      <c r="A380" s="71" t="s">
        <v>691</v>
      </c>
      <c r="B380" s="67" t="s">
        <v>168</v>
      </c>
      <c r="C380" s="23" t="s">
        <v>39</v>
      </c>
      <c r="D380" s="26">
        <v>98504</v>
      </c>
      <c r="E380" s="24">
        <v>195.67</v>
      </c>
      <c r="F380" s="22" t="s">
        <v>119</v>
      </c>
      <c r="G380" s="25">
        <f>ROUND(K380*(100%-I$7),2)</f>
        <v>14.83</v>
      </c>
      <c r="H380" s="6">
        <f t="shared" si="28"/>
        <v>18.420000000000002</v>
      </c>
      <c r="I380" s="6">
        <f t="shared" si="29"/>
        <v>3604.24</v>
      </c>
      <c r="J380" s="40" t="s">
        <v>120</v>
      </c>
      <c r="K380" s="41">
        <v>14.83</v>
      </c>
      <c r="M380" s="1"/>
    </row>
    <row r="381" spans="1:13" x14ac:dyDescent="0.25">
      <c r="A381" s="72" t="s">
        <v>692</v>
      </c>
      <c r="B381" s="68" t="s">
        <v>34</v>
      </c>
      <c r="C381" s="13"/>
      <c r="D381" s="14"/>
      <c r="E381" s="14"/>
      <c r="F381" s="15"/>
      <c r="G381" s="28"/>
      <c r="H381" s="10"/>
      <c r="I381" s="11">
        <f>(I382+I386)</f>
        <v>31814.070000000003</v>
      </c>
      <c r="J381" s="42"/>
      <c r="K381" s="41"/>
      <c r="M381" s="1"/>
    </row>
    <row r="382" spans="1:13" x14ac:dyDescent="0.25">
      <c r="A382" s="72" t="s">
        <v>693</v>
      </c>
      <c r="B382" s="68" t="s">
        <v>36</v>
      </c>
      <c r="C382" s="13"/>
      <c r="D382" s="14"/>
      <c r="E382" s="14"/>
      <c r="F382" s="15"/>
      <c r="G382" s="28"/>
      <c r="H382" s="10"/>
      <c r="I382" s="11">
        <f>SUM(I383:I385)</f>
        <v>29873.010000000002</v>
      </c>
      <c r="J382" s="42"/>
      <c r="K382" s="41"/>
      <c r="M382" s="1"/>
    </row>
    <row r="383" spans="1:13" ht="22.5" x14ac:dyDescent="0.25">
      <c r="A383" s="71" t="s">
        <v>694</v>
      </c>
      <c r="B383" s="67" t="s">
        <v>287</v>
      </c>
      <c r="C383" s="23" t="s">
        <v>40</v>
      </c>
      <c r="D383" s="26">
        <v>7011</v>
      </c>
      <c r="E383" s="24">
        <v>199.51</v>
      </c>
      <c r="F383" s="22" t="s">
        <v>148</v>
      </c>
      <c r="G383" s="25">
        <f>ROUND(K383*(100%-I$7),2)</f>
        <v>7.34</v>
      </c>
      <c r="H383" s="6">
        <f t="shared" si="28"/>
        <v>9.1199999999999992</v>
      </c>
      <c r="I383" s="6">
        <f t="shared" si="29"/>
        <v>1819.53</v>
      </c>
      <c r="J383" s="40" t="s">
        <v>120</v>
      </c>
      <c r="K383" s="41">
        <v>7.34</v>
      </c>
      <c r="M383" s="1"/>
    </row>
    <row r="384" spans="1:13" ht="33.75" x14ac:dyDescent="0.25">
      <c r="A384" s="71" t="s">
        <v>695</v>
      </c>
      <c r="B384" s="67" t="s">
        <v>196</v>
      </c>
      <c r="C384" s="23" t="s">
        <v>39</v>
      </c>
      <c r="D384" s="26">
        <v>94267</v>
      </c>
      <c r="E384" s="24">
        <v>199.51</v>
      </c>
      <c r="F384" s="22" t="s">
        <v>148</v>
      </c>
      <c r="G384" s="25">
        <f>ROUND(K384*(100%-I$7),2)</f>
        <v>59.56</v>
      </c>
      <c r="H384" s="6">
        <f t="shared" si="28"/>
        <v>73.989999999999995</v>
      </c>
      <c r="I384" s="6">
        <f t="shared" si="29"/>
        <v>14761.74</v>
      </c>
      <c r="J384" s="40" t="s">
        <v>120</v>
      </c>
      <c r="K384" s="41">
        <v>59.56</v>
      </c>
      <c r="M384" s="1"/>
    </row>
    <row r="385" spans="1:13" ht="33.75" x14ac:dyDescent="0.25">
      <c r="A385" s="71" t="s">
        <v>696</v>
      </c>
      <c r="B385" s="67" t="s">
        <v>197</v>
      </c>
      <c r="C385" s="23" t="s">
        <v>39</v>
      </c>
      <c r="D385" s="26">
        <v>94990</v>
      </c>
      <c r="E385" s="24">
        <v>13.53</v>
      </c>
      <c r="F385" s="22" t="s">
        <v>125</v>
      </c>
      <c r="G385" s="25">
        <f>ROUND(K385*(100%-I$7),2)</f>
        <v>790.78</v>
      </c>
      <c r="H385" s="6">
        <f t="shared" si="28"/>
        <v>982.39</v>
      </c>
      <c r="I385" s="6">
        <f t="shared" si="29"/>
        <v>13291.74</v>
      </c>
      <c r="J385" s="40" t="s">
        <v>120</v>
      </c>
      <c r="K385" s="41">
        <v>790.78</v>
      </c>
      <c r="M385" s="1"/>
    </row>
    <row r="386" spans="1:13" x14ac:dyDescent="0.25">
      <c r="A386" s="72" t="s">
        <v>697</v>
      </c>
      <c r="B386" s="68" t="s">
        <v>117</v>
      </c>
      <c r="C386" s="13"/>
      <c r="D386" s="14"/>
      <c r="E386" s="14"/>
      <c r="F386" s="15"/>
      <c r="G386" s="28"/>
      <c r="H386" s="10"/>
      <c r="I386" s="11">
        <f>SUM(I387:I397)</f>
        <v>1941.0599999999997</v>
      </c>
      <c r="J386" s="42"/>
      <c r="K386" s="41"/>
      <c r="M386" s="1"/>
    </row>
    <row r="387" spans="1:13" ht="22.5" x14ac:dyDescent="0.25">
      <c r="A387" s="71" t="s">
        <v>698</v>
      </c>
      <c r="B387" s="67" t="s">
        <v>198</v>
      </c>
      <c r="C387" s="23" t="s">
        <v>39</v>
      </c>
      <c r="D387" s="26">
        <v>97636</v>
      </c>
      <c r="E387" s="24">
        <v>9</v>
      </c>
      <c r="F387" s="22" t="s">
        <v>119</v>
      </c>
      <c r="G387" s="25">
        <f t="shared" ref="G387:G397" si="31">ROUND(K387*(100%-I$7),2)</f>
        <v>22.56</v>
      </c>
      <c r="H387" s="6">
        <f t="shared" si="28"/>
        <v>28.03</v>
      </c>
      <c r="I387" s="6">
        <f t="shared" si="29"/>
        <v>252.27</v>
      </c>
      <c r="J387" s="40" t="s">
        <v>120</v>
      </c>
      <c r="K387" s="41">
        <v>22.56</v>
      </c>
      <c r="M387" s="1"/>
    </row>
    <row r="388" spans="1:13" ht="22.5" x14ac:dyDescent="0.25">
      <c r="A388" s="71" t="s">
        <v>699</v>
      </c>
      <c r="B388" s="67" t="s">
        <v>310</v>
      </c>
      <c r="C388" s="23" t="s">
        <v>39</v>
      </c>
      <c r="D388" s="26">
        <v>95995</v>
      </c>
      <c r="E388" s="24">
        <v>0.46</v>
      </c>
      <c r="F388" s="22" t="s">
        <v>125</v>
      </c>
      <c r="G388" s="25">
        <f t="shared" si="31"/>
        <v>1811.59</v>
      </c>
      <c r="H388" s="6">
        <f t="shared" si="28"/>
        <v>2250.54</v>
      </c>
      <c r="I388" s="6">
        <f t="shared" si="29"/>
        <v>1035.25</v>
      </c>
      <c r="J388" s="40" t="s">
        <v>120</v>
      </c>
      <c r="K388" s="41">
        <v>1811.59</v>
      </c>
      <c r="M388" s="1"/>
    </row>
    <row r="389" spans="1:13" x14ac:dyDescent="0.25">
      <c r="A389" s="71" t="s">
        <v>700</v>
      </c>
      <c r="B389" s="67" t="s">
        <v>199</v>
      </c>
      <c r="C389" s="23" t="s">
        <v>40</v>
      </c>
      <c r="D389" s="26">
        <v>83357</v>
      </c>
      <c r="E389" s="24">
        <v>8.19</v>
      </c>
      <c r="F389" s="22" t="s">
        <v>127</v>
      </c>
      <c r="G389" s="25">
        <f t="shared" si="31"/>
        <v>1.55</v>
      </c>
      <c r="H389" s="6">
        <f t="shared" si="28"/>
        <v>1.93</v>
      </c>
      <c r="I389" s="6">
        <f t="shared" si="29"/>
        <v>15.81</v>
      </c>
      <c r="J389" s="40" t="s">
        <v>120</v>
      </c>
      <c r="K389" s="41">
        <v>1.55</v>
      </c>
      <c r="M389" s="1"/>
    </row>
    <row r="390" spans="1:13" ht="22.5" x14ac:dyDescent="0.25">
      <c r="A390" s="71" t="s">
        <v>701</v>
      </c>
      <c r="B390" s="67" t="s">
        <v>311</v>
      </c>
      <c r="C390" s="23" t="s">
        <v>77</v>
      </c>
      <c r="D390" s="22" t="s">
        <v>78</v>
      </c>
      <c r="E390" s="24">
        <v>9</v>
      </c>
      <c r="F390" s="22" t="s">
        <v>119</v>
      </c>
      <c r="G390" s="25">
        <f t="shared" si="31"/>
        <v>1.91</v>
      </c>
      <c r="H390" s="6">
        <f t="shared" si="28"/>
        <v>2.37</v>
      </c>
      <c r="I390" s="6">
        <f t="shared" si="29"/>
        <v>21.33</v>
      </c>
      <c r="J390" s="40" t="s">
        <v>120</v>
      </c>
      <c r="K390" s="41">
        <v>1.91</v>
      </c>
      <c r="M390" s="1"/>
    </row>
    <row r="391" spans="1:13" ht="22.5" x14ac:dyDescent="0.25">
      <c r="A391" s="71" t="s">
        <v>702</v>
      </c>
      <c r="B391" s="67" t="s">
        <v>200</v>
      </c>
      <c r="C391" s="23" t="s">
        <v>57</v>
      </c>
      <c r="D391" s="26">
        <v>96401</v>
      </c>
      <c r="E391" s="24">
        <v>9</v>
      </c>
      <c r="F391" s="22" t="s">
        <v>119</v>
      </c>
      <c r="G391" s="25">
        <f t="shared" si="31"/>
        <v>5.15</v>
      </c>
      <c r="H391" s="6">
        <f t="shared" si="28"/>
        <v>6.4</v>
      </c>
      <c r="I391" s="6">
        <f t="shared" si="29"/>
        <v>57.6</v>
      </c>
      <c r="J391" s="40" t="s">
        <v>120</v>
      </c>
      <c r="K391" s="41">
        <v>5.15</v>
      </c>
      <c r="M391" s="1"/>
    </row>
    <row r="392" spans="1:13" ht="22.5" x14ac:dyDescent="0.25">
      <c r="A392" s="71" t="s">
        <v>703</v>
      </c>
      <c r="B392" s="67" t="s">
        <v>312</v>
      </c>
      <c r="C392" s="23" t="s">
        <v>39</v>
      </c>
      <c r="D392" s="26">
        <v>96396</v>
      </c>
      <c r="E392" s="24">
        <v>1.8</v>
      </c>
      <c r="F392" s="22" t="s">
        <v>125</v>
      </c>
      <c r="G392" s="25">
        <f t="shared" si="31"/>
        <v>215</v>
      </c>
      <c r="H392" s="6">
        <f t="shared" si="28"/>
        <v>267.08999999999997</v>
      </c>
      <c r="I392" s="6">
        <f t="shared" si="29"/>
        <v>480.76</v>
      </c>
      <c r="J392" s="40" t="s">
        <v>120</v>
      </c>
      <c r="K392" s="41">
        <v>215</v>
      </c>
      <c r="M392" s="1"/>
    </row>
    <row r="393" spans="1:13" ht="33.75" x14ac:dyDescent="0.25">
      <c r="A393" s="71" t="s">
        <v>704</v>
      </c>
      <c r="B393" s="67" t="s">
        <v>246</v>
      </c>
      <c r="C393" s="23" t="s">
        <v>39</v>
      </c>
      <c r="D393" s="26">
        <v>100973</v>
      </c>
      <c r="E393" s="24">
        <v>1.8</v>
      </c>
      <c r="F393" s="22" t="s">
        <v>125</v>
      </c>
      <c r="G393" s="25">
        <f t="shared" si="31"/>
        <v>9.18</v>
      </c>
      <c r="H393" s="6">
        <f t="shared" si="28"/>
        <v>11.4</v>
      </c>
      <c r="I393" s="6">
        <f t="shared" si="29"/>
        <v>20.52</v>
      </c>
      <c r="J393" s="40" t="s">
        <v>120</v>
      </c>
      <c r="K393" s="41">
        <v>9.18</v>
      </c>
      <c r="M393" s="1"/>
    </row>
    <row r="394" spans="1:13" ht="22.5" x14ac:dyDescent="0.25">
      <c r="A394" s="71" t="s">
        <v>705</v>
      </c>
      <c r="B394" s="67" t="s">
        <v>201</v>
      </c>
      <c r="C394" s="23" t="s">
        <v>39</v>
      </c>
      <c r="D394" s="26">
        <v>100576</v>
      </c>
      <c r="E394" s="24">
        <v>9</v>
      </c>
      <c r="F394" s="22" t="s">
        <v>119</v>
      </c>
      <c r="G394" s="25">
        <f t="shared" si="31"/>
        <v>2.4900000000000002</v>
      </c>
      <c r="H394" s="6">
        <f t="shared" si="28"/>
        <v>3.09</v>
      </c>
      <c r="I394" s="6">
        <f t="shared" si="29"/>
        <v>27.81</v>
      </c>
      <c r="J394" s="40" t="s">
        <v>120</v>
      </c>
      <c r="K394" s="41">
        <v>2.4900000000000002</v>
      </c>
      <c r="M394" s="1"/>
    </row>
    <row r="395" spans="1:13" ht="33.75" x14ac:dyDescent="0.25">
      <c r="A395" s="71" t="s">
        <v>706</v>
      </c>
      <c r="B395" s="67" t="s">
        <v>138</v>
      </c>
      <c r="C395" s="23" t="s">
        <v>39</v>
      </c>
      <c r="D395" s="26">
        <v>100981</v>
      </c>
      <c r="E395" s="24">
        <v>0.59</v>
      </c>
      <c r="F395" s="22" t="s">
        <v>125</v>
      </c>
      <c r="G395" s="25">
        <f t="shared" si="31"/>
        <v>9.36</v>
      </c>
      <c r="H395" s="6">
        <f t="shared" si="28"/>
        <v>11.63</v>
      </c>
      <c r="I395" s="6">
        <f t="shared" si="29"/>
        <v>6.86</v>
      </c>
      <c r="J395" s="40" t="s">
        <v>120</v>
      </c>
      <c r="K395" s="41">
        <v>9.36</v>
      </c>
      <c r="M395" s="1"/>
    </row>
    <row r="396" spans="1:13" ht="22.5" x14ac:dyDescent="0.25">
      <c r="A396" s="71" t="s">
        <v>707</v>
      </c>
      <c r="B396" s="67" t="s">
        <v>126</v>
      </c>
      <c r="C396" s="23" t="s">
        <v>39</v>
      </c>
      <c r="D396" s="26">
        <v>97914</v>
      </c>
      <c r="E396" s="24">
        <v>1.7</v>
      </c>
      <c r="F396" s="22" t="s">
        <v>127</v>
      </c>
      <c r="G396" s="25">
        <f t="shared" si="31"/>
        <v>2.95</v>
      </c>
      <c r="H396" s="6">
        <f t="shared" si="28"/>
        <v>3.66</v>
      </c>
      <c r="I396" s="6">
        <f t="shared" si="29"/>
        <v>6.22</v>
      </c>
      <c r="J396" s="40" t="s">
        <v>120</v>
      </c>
      <c r="K396" s="41">
        <v>2.95</v>
      </c>
      <c r="M396" s="1"/>
    </row>
    <row r="397" spans="1:13" x14ac:dyDescent="0.25">
      <c r="A397" s="71" t="s">
        <v>708</v>
      </c>
      <c r="B397" s="63" t="s">
        <v>723</v>
      </c>
      <c r="C397" s="23" t="s">
        <v>42</v>
      </c>
      <c r="D397" s="22" t="s">
        <v>43</v>
      </c>
      <c r="E397" s="24">
        <v>0.59</v>
      </c>
      <c r="F397" s="22" t="s">
        <v>125</v>
      </c>
      <c r="G397" s="25">
        <f t="shared" si="31"/>
        <v>24.13</v>
      </c>
      <c r="H397" s="6">
        <f>ROUND(G397*(1+I$6),2)</f>
        <v>28.18</v>
      </c>
      <c r="I397" s="6">
        <f t="shared" si="29"/>
        <v>16.63</v>
      </c>
      <c r="J397" s="40" t="s">
        <v>129</v>
      </c>
      <c r="K397" s="41">
        <v>24.13</v>
      </c>
      <c r="M397" s="1"/>
    </row>
    <row r="398" spans="1:13" x14ac:dyDescent="0.25">
      <c r="A398" s="72" t="s">
        <v>709</v>
      </c>
      <c r="B398" s="68" t="s">
        <v>118</v>
      </c>
      <c r="C398" s="13"/>
      <c r="D398" s="14"/>
      <c r="E398" s="14"/>
      <c r="F398" s="15"/>
      <c r="G398" s="28"/>
      <c r="H398" s="10"/>
      <c r="I398" s="11">
        <f>SUM(I399)</f>
        <v>302582</v>
      </c>
      <c r="J398" s="42"/>
      <c r="K398" s="41"/>
      <c r="M398" s="1"/>
    </row>
    <row r="399" spans="1:13" ht="45" x14ac:dyDescent="0.25">
      <c r="A399" s="71" t="s">
        <v>710</v>
      </c>
      <c r="B399" s="67" t="s">
        <v>97</v>
      </c>
      <c r="C399" s="23" t="s">
        <v>40</v>
      </c>
      <c r="D399" s="22" t="s">
        <v>202</v>
      </c>
      <c r="E399" s="24">
        <v>100</v>
      </c>
      <c r="F399" s="22" t="s">
        <v>135</v>
      </c>
      <c r="G399" s="25">
        <f>ROUND(K399*(100%-I$7),2)</f>
        <v>2435.66</v>
      </c>
      <c r="H399" s="6">
        <f t="shared" si="28"/>
        <v>3025.82</v>
      </c>
      <c r="I399" s="6">
        <f t="shared" si="29"/>
        <v>302582</v>
      </c>
      <c r="J399" s="40" t="s">
        <v>120</v>
      </c>
      <c r="K399" s="41">
        <v>2435.66</v>
      </c>
      <c r="M399" s="1"/>
    </row>
    <row r="400" spans="1:13" x14ac:dyDescent="0.25">
      <c r="A400" s="72" t="s">
        <v>711</v>
      </c>
      <c r="B400" s="68" t="s">
        <v>315</v>
      </c>
      <c r="C400" s="13"/>
      <c r="D400" s="14"/>
      <c r="E400" s="14"/>
      <c r="F400" s="15"/>
      <c r="G400" s="28"/>
      <c r="H400" s="10"/>
      <c r="I400" s="11">
        <f>SUM(I401:I407)</f>
        <v>30013.13</v>
      </c>
      <c r="J400" s="42"/>
      <c r="K400" s="41"/>
      <c r="M400" s="1"/>
    </row>
    <row r="401" spans="1:13" x14ac:dyDescent="0.25">
      <c r="A401" s="71" t="s">
        <v>712</v>
      </c>
      <c r="B401" s="67" t="s">
        <v>313</v>
      </c>
      <c r="C401" s="23" t="s">
        <v>77</v>
      </c>
      <c r="D401" s="22" t="s">
        <v>82</v>
      </c>
      <c r="E401" s="27">
        <v>2702.15</v>
      </c>
      <c r="F401" s="22" t="s">
        <v>119</v>
      </c>
      <c r="G401" s="25">
        <f t="shared" ref="G401:G407" si="32">ROUND(K401*(100%-I$7),2)</f>
        <v>0.46</v>
      </c>
      <c r="H401" s="6">
        <f t="shared" si="28"/>
        <v>0.56999999999999995</v>
      </c>
      <c r="I401" s="6">
        <f t="shared" si="29"/>
        <v>1540.23</v>
      </c>
      <c r="J401" s="40" t="s">
        <v>120</v>
      </c>
      <c r="K401" s="41">
        <v>0.46</v>
      </c>
      <c r="M401" s="1"/>
    </row>
    <row r="402" spans="1:13" x14ac:dyDescent="0.25">
      <c r="A402" s="71" t="s">
        <v>713</v>
      </c>
      <c r="B402" s="67" t="s">
        <v>203</v>
      </c>
      <c r="C402" s="23" t="s">
        <v>77</v>
      </c>
      <c r="D402" s="22" t="s">
        <v>83</v>
      </c>
      <c r="E402" s="24">
        <v>5</v>
      </c>
      <c r="F402" s="22" t="s">
        <v>204</v>
      </c>
      <c r="G402" s="25">
        <f t="shared" si="32"/>
        <v>1626.9</v>
      </c>
      <c r="H402" s="6">
        <f t="shared" si="28"/>
        <v>2021.1</v>
      </c>
      <c r="I402" s="6">
        <f t="shared" si="29"/>
        <v>10105.5</v>
      </c>
      <c r="J402" s="40" t="s">
        <v>120</v>
      </c>
      <c r="K402" s="41">
        <v>1626.9</v>
      </c>
      <c r="M402" s="1"/>
    </row>
    <row r="403" spans="1:13" x14ac:dyDescent="0.25">
      <c r="A403" s="71" t="s">
        <v>714</v>
      </c>
      <c r="B403" s="67" t="s">
        <v>205</v>
      </c>
      <c r="C403" s="23" t="s">
        <v>77</v>
      </c>
      <c r="D403" s="22" t="s">
        <v>84</v>
      </c>
      <c r="E403" s="24">
        <v>3</v>
      </c>
      <c r="F403" s="22" t="s">
        <v>204</v>
      </c>
      <c r="G403" s="25">
        <f t="shared" si="32"/>
        <v>1309.32</v>
      </c>
      <c r="H403" s="6">
        <f t="shared" si="28"/>
        <v>1626.57</v>
      </c>
      <c r="I403" s="6">
        <f t="shared" si="29"/>
        <v>4879.71</v>
      </c>
      <c r="J403" s="40" t="s">
        <v>120</v>
      </c>
      <c r="K403" s="41">
        <v>1309.32</v>
      </c>
      <c r="M403" s="1"/>
    </row>
    <row r="404" spans="1:13" x14ac:dyDescent="0.25">
      <c r="A404" s="71" t="s">
        <v>715</v>
      </c>
      <c r="B404" s="67" t="s">
        <v>206</v>
      </c>
      <c r="C404" s="23" t="s">
        <v>77</v>
      </c>
      <c r="D404" s="22" t="s">
        <v>85</v>
      </c>
      <c r="E404" s="24">
        <v>2</v>
      </c>
      <c r="F404" s="22" t="s">
        <v>204</v>
      </c>
      <c r="G404" s="25">
        <f t="shared" si="32"/>
        <v>1182.0999999999999</v>
      </c>
      <c r="H404" s="6">
        <f t="shared" si="28"/>
        <v>1468.52</v>
      </c>
      <c r="I404" s="6">
        <f t="shared" si="29"/>
        <v>2937.04</v>
      </c>
      <c r="J404" s="40" t="s">
        <v>120</v>
      </c>
      <c r="K404" s="41">
        <v>1182.0999999999999</v>
      </c>
      <c r="M404" s="1"/>
    </row>
    <row r="405" spans="1:13" x14ac:dyDescent="0.25">
      <c r="A405" s="71" t="s">
        <v>716</v>
      </c>
      <c r="B405" s="67" t="s">
        <v>207</v>
      </c>
      <c r="C405" s="23" t="s">
        <v>77</v>
      </c>
      <c r="D405" s="22" t="s">
        <v>86</v>
      </c>
      <c r="E405" s="24">
        <v>3</v>
      </c>
      <c r="F405" s="22" t="s">
        <v>204</v>
      </c>
      <c r="G405" s="25">
        <f t="shared" si="32"/>
        <v>637.64</v>
      </c>
      <c r="H405" s="6">
        <f t="shared" si="28"/>
        <v>792.14</v>
      </c>
      <c r="I405" s="6">
        <f t="shared" si="29"/>
        <v>2376.42</v>
      </c>
      <c r="J405" s="40" t="s">
        <v>120</v>
      </c>
      <c r="K405" s="41">
        <v>637.64</v>
      </c>
      <c r="M405" s="1"/>
    </row>
    <row r="406" spans="1:13" x14ac:dyDescent="0.25">
      <c r="A406" s="71" t="s">
        <v>717</v>
      </c>
      <c r="B406" s="67" t="s">
        <v>291</v>
      </c>
      <c r="C406" s="23" t="s">
        <v>77</v>
      </c>
      <c r="D406" s="22" t="s">
        <v>87</v>
      </c>
      <c r="E406" s="27">
        <v>2702.15</v>
      </c>
      <c r="F406" s="22" t="s">
        <v>119</v>
      </c>
      <c r="G406" s="25">
        <f t="shared" si="32"/>
        <v>0.9</v>
      </c>
      <c r="H406" s="6">
        <f t="shared" si="28"/>
        <v>1.1200000000000001</v>
      </c>
      <c r="I406" s="6">
        <f t="shared" si="29"/>
        <v>3026.41</v>
      </c>
      <c r="J406" s="40" t="s">
        <v>120</v>
      </c>
      <c r="K406" s="41">
        <v>0.9</v>
      </c>
      <c r="M406" s="1"/>
    </row>
    <row r="407" spans="1:13" x14ac:dyDescent="0.25">
      <c r="A407" s="73" t="s">
        <v>718</v>
      </c>
      <c r="B407" s="74" t="s">
        <v>314</v>
      </c>
      <c r="C407" s="75" t="s">
        <v>77</v>
      </c>
      <c r="D407" s="76" t="s">
        <v>208</v>
      </c>
      <c r="E407" s="77">
        <v>6</v>
      </c>
      <c r="F407" s="76" t="s">
        <v>204</v>
      </c>
      <c r="G407" s="25">
        <f t="shared" si="32"/>
        <v>690.63</v>
      </c>
      <c r="H407" s="6">
        <f t="shared" si="28"/>
        <v>857.97</v>
      </c>
      <c r="I407" s="6">
        <f t="shared" si="29"/>
        <v>5147.82</v>
      </c>
      <c r="J407" s="40" t="s">
        <v>120</v>
      </c>
      <c r="K407" s="41">
        <v>690.63</v>
      </c>
      <c r="M407" s="1"/>
    </row>
  </sheetData>
  <sheetProtection algorithmName="SHA-512" hashValue="dp35EVzRYSQ4x0aVak4xbEuuK6GONYUfH0zCqV/ky7rxfbbbAauPtE3v+KVI2rjkqzIyfrvnqX/QZAzEwqcDHQ==" saltValue="qEowHYECoT0UJiwdRTGpkQ==" spinCount="100000" sheet="1" objects="1" scenarios="1"/>
  <mergeCells count="12">
    <mergeCell ref="A1:I1"/>
    <mergeCell ref="A2:I2"/>
    <mergeCell ref="A3:I3"/>
    <mergeCell ref="A4:I4"/>
    <mergeCell ref="A9:H9"/>
    <mergeCell ref="F5:H5"/>
    <mergeCell ref="C8:D8"/>
    <mergeCell ref="F7:H7"/>
    <mergeCell ref="F6:H6"/>
    <mergeCell ref="A5:A6"/>
    <mergeCell ref="B5:E6"/>
    <mergeCell ref="B7:E7"/>
  </mergeCells>
  <printOptions horizontalCentered="1"/>
  <pageMargins left="0.43307086614173229" right="0.43307086614173229" top="0.19685039370078741" bottom="0.23622047244094491" header="0" footer="0"/>
  <pageSetup paperSize="9" scale="70" fitToHeight="11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view="pageBreakPreview" zoomScale="130" zoomScaleNormal="115" zoomScaleSheetLayoutView="13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ColWidth="10" defaultRowHeight="12.75" x14ac:dyDescent="0.2"/>
  <cols>
    <col min="1" max="1" width="14" style="109" bestFit="1" customWidth="1"/>
    <col min="2" max="2" width="43.28515625" style="109" customWidth="1"/>
    <col min="3" max="3" width="12.7109375" style="109" bestFit="1" customWidth="1"/>
    <col min="4" max="4" width="8.42578125" style="109" bestFit="1" customWidth="1"/>
    <col min="5" max="6" width="11.140625" style="109" bestFit="1" customWidth="1"/>
    <col min="7" max="16" width="12.7109375" style="109" bestFit="1" customWidth="1"/>
    <col min="17" max="17" width="13" style="109" bestFit="1" customWidth="1"/>
    <col min="18" max="18" width="11.7109375" style="109" customWidth="1"/>
    <col min="19" max="25" width="8" style="109" customWidth="1"/>
    <col min="26" max="260" width="8" style="121" customWidth="1"/>
    <col min="261" max="261" width="4.5703125" style="121" bestFit="1" customWidth="1"/>
    <col min="262" max="262" width="16.85546875" style="121" customWidth="1"/>
    <col min="263" max="265" width="10" style="121"/>
    <col min="266" max="266" width="11" style="121" bestFit="1" customWidth="1"/>
    <col min="267" max="267" width="44.85546875" style="121" customWidth="1"/>
    <col min="268" max="268" width="23.7109375" style="121" bestFit="1" customWidth="1"/>
    <col min="269" max="269" width="8.42578125" style="121" bestFit="1" customWidth="1"/>
    <col min="270" max="270" width="9.7109375" style="121" bestFit="1" customWidth="1"/>
    <col min="271" max="272" width="10.7109375" style="121" bestFit="1" customWidth="1"/>
    <col min="273" max="273" width="10.85546875" style="121" bestFit="1" customWidth="1"/>
    <col min="274" max="274" width="11.7109375" style="121" customWidth="1"/>
    <col min="275" max="516" width="8" style="121" customWidth="1"/>
    <col min="517" max="517" width="4.5703125" style="121" bestFit="1" customWidth="1"/>
    <col min="518" max="518" width="16.85546875" style="121" customWidth="1"/>
    <col min="519" max="521" width="10" style="121"/>
    <col min="522" max="522" width="11" style="121" bestFit="1" customWidth="1"/>
    <col min="523" max="523" width="44.85546875" style="121" customWidth="1"/>
    <col min="524" max="524" width="23.7109375" style="121" bestFit="1" customWidth="1"/>
    <col min="525" max="525" width="8.42578125" style="121" bestFit="1" customWidth="1"/>
    <col min="526" max="526" width="9.7109375" style="121" bestFit="1" customWidth="1"/>
    <col min="527" max="528" width="10.7109375" style="121" bestFit="1" customWidth="1"/>
    <col min="529" max="529" width="10.85546875" style="121" bestFit="1" customWidth="1"/>
    <col min="530" max="530" width="11.7109375" style="121" customWidth="1"/>
    <col min="531" max="772" width="8" style="121" customWidth="1"/>
    <col min="773" max="773" width="4.5703125" style="121" bestFit="1" customWidth="1"/>
    <col min="774" max="774" width="16.85546875" style="121" customWidth="1"/>
    <col min="775" max="777" width="10" style="121"/>
    <col min="778" max="778" width="11" style="121" bestFit="1" customWidth="1"/>
    <col min="779" max="779" width="44.85546875" style="121" customWidth="1"/>
    <col min="780" max="780" width="23.7109375" style="121" bestFit="1" customWidth="1"/>
    <col min="781" max="781" width="8.42578125" style="121" bestFit="1" customWidth="1"/>
    <col min="782" max="782" width="9.7109375" style="121" bestFit="1" customWidth="1"/>
    <col min="783" max="784" width="10.7109375" style="121" bestFit="1" customWidth="1"/>
    <col min="785" max="785" width="10.85546875" style="121" bestFit="1" customWidth="1"/>
    <col min="786" max="786" width="11.7109375" style="121" customWidth="1"/>
    <col min="787" max="1028" width="8" style="121" customWidth="1"/>
    <col min="1029" max="1029" width="4.5703125" style="121" bestFit="1" customWidth="1"/>
    <col min="1030" max="1030" width="16.85546875" style="121" customWidth="1"/>
    <col min="1031" max="1033" width="10" style="121"/>
    <col min="1034" max="1034" width="11" style="121" bestFit="1" customWidth="1"/>
    <col min="1035" max="1035" width="44.85546875" style="121" customWidth="1"/>
    <col min="1036" max="1036" width="23.7109375" style="121" bestFit="1" customWidth="1"/>
    <col min="1037" max="1037" width="8.42578125" style="121" bestFit="1" customWidth="1"/>
    <col min="1038" max="1038" width="9.7109375" style="121" bestFit="1" customWidth="1"/>
    <col min="1039" max="1040" width="10.7109375" style="121" bestFit="1" customWidth="1"/>
    <col min="1041" max="1041" width="10.85546875" style="121" bestFit="1" customWidth="1"/>
    <col min="1042" max="1042" width="11.7109375" style="121" customWidth="1"/>
    <col min="1043" max="1284" width="8" style="121" customWidth="1"/>
    <col min="1285" max="1285" width="4.5703125" style="121" bestFit="1" customWidth="1"/>
    <col min="1286" max="1286" width="16.85546875" style="121" customWidth="1"/>
    <col min="1287" max="1289" width="10" style="121"/>
    <col min="1290" max="1290" width="11" style="121" bestFit="1" customWidth="1"/>
    <col min="1291" max="1291" width="44.85546875" style="121" customWidth="1"/>
    <col min="1292" max="1292" width="23.7109375" style="121" bestFit="1" customWidth="1"/>
    <col min="1293" max="1293" width="8.42578125" style="121" bestFit="1" customWidth="1"/>
    <col min="1294" max="1294" width="9.7109375" style="121" bestFit="1" customWidth="1"/>
    <col min="1295" max="1296" width="10.7109375" style="121" bestFit="1" customWidth="1"/>
    <col min="1297" max="1297" width="10.85546875" style="121" bestFit="1" customWidth="1"/>
    <col min="1298" max="1298" width="11.7109375" style="121" customWidth="1"/>
    <col min="1299" max="1540" width="8" style="121" customWidth="1"/>
    <col min="1541" max="1541" width="4.5703125" style="121" bestFit="1" customWidth="1"/>
    <col min="1542" max="1542" width="16.85546875" style="121" customWidth="1"/>
    <col min="1543" max="1545" width="10" style="121"/>
    <col min="1546" max="1546" width="11" style="121" bestFit="1" customWidth="1"/>
    <col min="1547" max="1547" width="44.85546875" style="121" customWidth="1"/>
    <col min="1548" max="1548" width="23.7109375" style="121" bestFit="1" customWidth="1"/>
    <col min="1549" max="1549" width="8.42578125" style="121" bestFit="1" customWidth="1"/>
    <col min="1550" max="1550" width="9.7109375" style="121" bestFit="1" customWidth="1"/>
    <col min="1551" max="1552" width="10.7109375" style="121" bestFit="1" customWidth="1"/>
    <col min="1553" max="1553" width="10.85546875" style="121" bestFit="1" customWidth="1"/>
    <col min="1554" max="1554" width="11.7109375" style="121" customWidth="1"/>
    <col min="1555" max="1796" width="8" style="121" customWidth="1"/>
    <col min="1797" max="1797" width="4.5703125" style="121" bestFit="1" customWidth="1"/>
    <col min="1798" max="1798" width="16.85546875" style="121" customWidth="1"/>
    <col min="1799" max="1801" width="10" style="121"/>
    <col min="1802" max="1802" width="11" style="121" bestFit="1" customWidth="1"/>
    <col min="1803" max="1803" width="44.85546875" style="121" customWidth="1"/>
    <col min="1804" max="1804" width="23.7109375" style="121" bestFit="1" customWidth="1"/>
    <col min="1805" max="1805" width="8.42578125" style="121" bestFit="1" customWidth="1"/>
    <col min="1806" max="1806" width="9.7109375" style="121" bestFit="1" customWidth="1"/>
    <col min="1807" max="1808" width="10.7109375" style="121" bestFit="1" customWidth="1"/>
    <col min="1809" max="1809" width="10.85546875" style="121" bestFit="1" customWidth="1"/>
    <col min="1810" max="1810" width="11.7109375" style="121" customWidth="1"/>
    <col min="1811" max="2052" width="8" style="121" customWidth="1"/>
    <col min="2053" max="2053" width="4.5703125" style="121" bestFit="1" customWidth="1"/>
    <col min="2054" max="2054" width="16.85546875" style="121" customWidth="1"/>
    <col min="2055" max="2057" width="10" style="121"/>
    <col min="2058" max="2058" width="11" style="121" bestFit="1" customWidth="1"/>
    <col min="2059" max="2059" width="44.85546875" style="121" customWidth="1"/>
    <col min="2060" max="2060" width="23.7109375" style="121" bestFit="1" customWidth="1"/>
    <col min="2061" max="2061" width="8.42578125" style="121" bestFit="1" customWidth="1"/>
    <col min="2062" max="2062" width="9.7109375" style="121" bestFit="1" customWidth="1"/>
    <col min="2063" max="2064" width="10.7109375" style="121" bestFit="1" customWidth="1"/>
    <col min="2065" max="2065" width="10.85546875" style="121" bestFit="1" customWidth="1"/>
    <col min="2066" max="2066" width="11.7109375" style="121" customWidth="1"/>
    <col min="2067" max="2308" width="8" style="121" customWidth="1"/>
    <col min="2309" max="2309" width="4.5703125" style="121" bestFit="1" customWidth="1"/>
    <col min="2310" max="2310" width="16.85546875" style="121" customWidth="1"/>
    <col min="2311" max="2313" width="10" style="121"/>
    <col min="2314" max="2314" width="11" style="121" bestFit="1" customWidth="1"/>
    <col min="2315" max="2315" width="44.85546875" style="121" customWidth="1"/>
    <col min="2316" max="2316" width="23.7109375" style="121" bestFit="1" customWidth="1"/>
    <col min="2317" max="2317" width="8.42578125" style="121" bestFit="1" customWidth="1"/>
    <col min="2318" max="2318" width="9.7109375" style="121" bestFit="1" customWidth="1"/>
    <col min="2319" max="2320" width="10.7109375" style="121" bestFit="1" customWidth="1"/>
    <col min="2321" max="2321" width="10.85546875" style="121" bestFit="1" customWidth="1"/>
    <col min="2322" max="2322" width="11.7109375" style="121" customWidth="1"/>
    <col min="2323" max="2564" width="8" style="121" customWidth="1"/>
    <col min="2565" max="2565" width="4.5703125" style="121" bestFit="1" customWidth="1"/>
    <col min="2566" max="2566" width="16.85546875" style="121" customWidth="1"/>
    <col min="2567" max="2569" width="10" style="121"/>
    <col min="2570" max="2570" width="11" style="121" bestFit="1" customWidth="1"/>
    <col min="2571" max="2571" width="44.85546875" style="121" customWidth="1"/>
    <col min="2572" max="2572" width="23.7109375" style="121" bestFit="1" customWidth="1"/>
    <col min="2573" max="2573" width="8.42578125" style="121" bestFit="1" customWidth="1"/>
    <col min="2574" max="2574" width="9.7109375" style="121" bestFit="1" customWidth="1"/>
    <col min="2575" max="2576" width="10.7109375" style="121" bestFit="1" customWidth="1"/>
    <col min="2577" max="2577" width="10.85546875" style="121" bestFit="1" customWidth="1"/>
    <col min="2578" max="2578" width="11.7109375" style="121" customWidth="1"/>
    <col min="2579" max="2820" width="8" style="121" customWidth="1"/>
    <col min="2821" max="2821" width="4.5703125" style="121" bestFit="1" customWidth="1"/>
    <col min="2822" max="2822" width="16.85546875" style="121" customWidth="1"/>
    <col min="2823" max="2825" width="10" style="121"/>
    <col min="2826" max="2826" width="11" style="121" bestFit="1" customWidth="1"/>
    <col min="2827" max="2827" width="44.85546875" style="121" customWidth="1"/>
    <col min="2828" max="2828" width="23.7109375" style="121" bestFit="1" customWidth="1"/>
    <col min="2829" max="2829" width="8.42578125" style="121" bestFit="1" customWidth="1"/>
    <col min="2830" max="2830" width="9.7109375" style="121" bestFit="1" customWidth="1"/>
    <col min="2831" max="2832" width="10.7109375" style="121" bestFit="1" customWidth="1"/>
    <col min="2833" max="2833" width="10.85546875" style="121" bestFit="1" customWidth="1"/>
    <col min="2834" max="2834" width="11.7109375" style="121" customWidth="1"/>
    <col min="2835" max="3076" width="8" style="121" customWidth="1"/>
    <col min="3077" max="3077" width="4.5703125" style="121" bestFit="1" customWidth="1"/>
    <col min="3078" max="3078" width="16.85546875" style="121" customWidth="1"/>
    <col min="3079" max="3081" width="10" style="121"/>
    <col min="3082" max="3082" width="11" style="121" bestFit="1" customWidth="1"/>
    <col min="3083" max="3083" width="44.85546875" style="121" customWidth="1"/>
    <col min="3084" max="3084" width="23.7109375" style="121" bestFit="1" customWidth="1"/>
    <col min="3085" max="3085" width="8.42578125" style="121" bestFit="1" customWidth="1"/>
    <col min="3086" max="3086" width="9.7109375" style="121" bestFit="1" customWidth="1"/>
    <col min="3087" max="3088" width="10.7109375" style="121" bestFit="1" customWidth="1"/>
    <col min="3089" max="3089" width="10.85546875" style="121" bestFit="1" customWidth="1"/>
    <col min="3090" max="3090" width="11.7109375" style="121" customWidth="1"/>
    <col min="3091" max="3332" width="8" style="121" customWidth="1"/>
    <col min="3333" max="3333" width="4.5703125" style="121" bestFit="1" customWidth="1"/>
    <col min="3334" max="3334" width="16.85546875" style="121" customWidth="1"/>
    <col min="3335" max="3337" width="10" style="121"/>
    <col min="3338" max="3338" width="11" style="121" bestFit="1" customWidth="1"/>
    <col min="3339" max="3339" width="44.85546875" style="121" customWidth="1"/>
    <col min="3340" max="3340" width="23.7109375" style="121" bestFit="1" customWidth="1"/>
    <col min="3341" max="3341" width="8.42578125" style="121" bestFit="1" customWidth="1"/>
    <col min="3342" max="3342" width="9.7109375" style="121" bestFit="1" customWidth="1"/>
    <col min="3343" max="3344" width="10.7109375" style="121" bestFit="1" customWidth="1"/>
    <col min="3345" max="3345" width="10.85546875" style="121" bestFit="1" customWidth="1"/>
    <col min="3346" max="3346" width="11.7109375" style="121" customWidth="1"/>
    <col min="3347" max="3588" width="8" style="121" customWidth="1"/>
    <col min="3589" max="3589" width="4.5703125" style="121" bestFit="1" customWidth="1"/>
    <col min="3590" max="3590" width="16.85546875" style="121" customWidth="1"/>
    <col min="3591" max="3593" width="10" style="121"/>
    <col min="3594" max="3594" width="11" style="121" bestFit="1" customWidth="1"/>
    <col min="3595" max="3595" width="44.85546875" style="121" customWidth="1"/>
    <col min="3596" max="3596" width="23.7109375" style="121" bestFit="1" customWidth="1"/>
    <col min="3597" max="3597" width="8.42578125" style="121" bestFit="1" customWidth="1"/>
    <col min="3598" max="3598" width="9.7109375" style="121" bestFit="1" customWidth="1"/>
    <col min="3599" max="3600" width="10.7109375" style="121" bestFit="1" customWidth="1"/>
    <col min="3601" max="3601" width="10.85546875" style="121" bestFit="1" customWidth="1"/>
    <col min="3602" max="3602" width="11.7109375" style="121" customWidth="1"/>
    <col min="3603" max="3844" width="8" style="121" customWidth="1"/>
    <col min="3845" max="3845" width="4.5703125" style="121" bestFit="1" customWidth="1"/>
    <col min="3846" max="3846" width="16.85546875" style="121" customWidth="1"/>
    <col min="3847" max="3849" width="10" style="121"/>
    <col min="3850" max="3850" width="11" style="121" bestFit="1" customWidth="1"/>
    <col min="3851" max="3851" width="44.85546875" style="121" customWidth="1"/>
    <col min="3852" max="3852" width="23.7109375" style="121" bestFit="1" customWidth="1"/>
    <col min="3853" max="3853" width="8.42578125" style="121" bestFit="1" customWidth="1"/>
    <col min="3854" max="3854" width="9.7109375" style="121" bestFit="1" customWidth="1"/>
    <col min="3855" max="3856" width="10.7109375" style="121" bestFit="1" customWidth="1"/>
    <col min="3857" max="3857" width="10.85546875" style="121" bestFit="1" customWidth="1"/>
    <col min="3858" max="3858" width="11.7109375" style="121" customWidth="1"/>
    <col min="3859" max="4100" width="8" style="121" customWidth="1"/>
    <col min="4101" max="4101" width="4.5703125" style="121" bestFit="1" customWidth="1"/>
    <col min="4102" max="4102" width="16.85546875" style="121" customWidth="1"/>
    <col min="4103" max="4105" width="10" style="121"/>
    <col min="4106" max="4106" width="11" style="121" bestFit="1" customWidth="1"/>
    <col min="4107" max="4107" width="44.85546875" style="121" customWidth="1"/>
    <col min="4108" max="4108" width="23.7109375" style="121" bestFit="1" customWidth="1"/>
    <col min="4109" max="4109" width="8.42578125" style="121" bestFit="1" customWidth="1"/>
    <col min="4110" max="4110" width="9.7109375" style="121" bestFit="1" customWidth="1"/>
    <col min="4111" max="4112" width="10.7109375" style="121" bestFit="1" customWidth="1"/>
    <col min="4113" max="4113" width="10.85546875" style="121" bestFit="1" customWidth="1"/>
    <col min="4114" max="4114" width="11.7109375" style="121" customWidth="1"/>
    <col min="4115" max="4356" width="8" style="121" customWidth="1"/>
    <col min="4357" max="4357" width="4.5703125" style="121" bestFit="1" customWidth="1"/>
    <col min="4358" max="4358" width="16.85546875" style="121" customWidth="1"/>
    <col min="4359" max="4361" width="10" style="121"/>
    <col min="4362" max="4362" width="11" style="121" bestFit="1" customWidth="1"/>
    <col min="4363" max="4363" width="44.85546875" style="121" customWidth="1"/>
    <col min="4364" max="4364" width="23.7109375" style="121" bestFit="1" customWidth="1"/>
    <col min="4365" max="4365" width="8.42578125" style="121" bestFit="1" customWidth="1"/>
    <col min="4366" max="4366" width="9.7109375" style="121" bestFit="1" customWidth="1"/>
    <col min="4367" max="4368" width="10.7109375" style="121" bestFit="1" customWidth="1"/>
    <col min="4369" max="4369" width="10.85546875" style="121" bestFit="1" customWidth="1"/>
    <col min="4370" max="4370" width="11.7109375" style="121" customWidth="1"/>
    <col min="4371" max="4612" width="8" style="121" customWidth="1"/>
    <col min="4613" max="4613" width="4.5703125" style="121" bestFit="1" customWidth="1"/>
    <col min="4614" max="4614" width="16.85546875" style="121" customWidth="1"/>
    <col min="4615" max="4617" width="10" style="121"/>
    <col min="4618" max="4618" width="11" style="121" bestFit="1" customWidth="1"/>
    <col min="4619" max="4619" width="44.85546875" style="121" customWidth="1"/>
    <col min="4620" max="4620" width="23.7109375" style="121" bestFit="1" customWidth="1"/>
    <col min="4621" max="4621" width="8.42578125" style="121" bestFit="1" customWidth="1"/>
    <col min="4622" max="4622" width="9.7109375" style="121" bestFit="1" customWidth="1"/>
    <col min="4623" max="4624" width="10.7109375" style="121" bestFit="1" customWidth="1"/>
    <col min="4625" max="4625" width="10.85546875" style="121" bestFit="1" customWidth="1"/>
    <col min="4626" max="4626" width="11.7109375" style="121" customWidth="1"/>
    <col min="4627" max="4868" width="8" style="121" customWidth="1"/>
    <col min="4869" max="4869" width="4.5703125" style="121" bestFit="1" customWidth="1"/>
    <col min="4870" max="4870" width="16.85546875" style="121" customWidth="1"/>
    <col min="4871" max="4873" width="10" style="121"/>
    <col min="4874" max="4874" width="11" style="121" bestFit="1" customWidth="1"/>
    <col min="4875" max="4875" width="44.85546875" style="121" customWidth="1"/>
    <col min="4876" max="4876" width="23.7109375" style="121" bestFit="1" customWidth="1"/>
    <col min="4877" max="4877" width="8.42578125" style="121" bestFit="1" customWidth="1"/>
    <col min="4878" max="4878" width="9.7109375" style="121" bestFit="1" customWidth="1"/>
    <col min="4879" max="4880" width="10.7109375" style="121" bestFit="1" customWidth="1"/>
    <col min="4881" max="4881" width="10.85546875" style="121" bestFit="1" customWidth="1"/>
    <col min="4882" max="4882" width="11.7109375" style="121" customWidth="1"/>
    <col min="4883" max="5124" width="8" style="121" customWidth="1"/>
    <col min="5125" max="5125" width="4.5703125" style="121" bestFit="1" customWidth="1"/>
    <col min="5126" max="5126" width="16.85546875" style="121" customWidth="1"/>
    <col min="5127" max="5129" width="10" style="121"/>
    <col min="5130" max="5130" width="11" style="121" bestFit="1" customWidth="1"/>
    <col min="5131" max="5131" width="44.85546875" style="121" customWidth="1"/>
    <col min="5132" max="5132" width="23.7109375" style="121" bestFit="1" customWidth="1"/>
    <col min="5133" max="5133" width="8.42578125" style="121" bestFit="1" customWidth="1"/>
    <col min="5134" max="5134" width="9.7109375" style="121" bestFit="1" customWidth="1"/>
    <col min="5135" max="5136" width="10.7109375" style="121" bestFit="1" customWidth="1"/>
    <col min="5137" max="5137" width="10.85546875" style="121" bestFit="1" customWidth="1"/>
    <col min="5138" max="5138" width="11.7109375" style="121" customWidth="1"/>
    <col min="5139" max="5380" width="8" style="121" customWidth="1"/>
    <col min="5381" max="5381" width="4.5703125" style="121" bestFit="1" customWidth="1"/>
    <col min="5382" max="5382" width="16.85546875" style="121" customWidth="1"/>
    <col min="5383" max="5385" width="10" style="121"/>
    <col min="5386" max="5386" width="11" style="121" bestFit="1" customWidth="1"/>
    <col min="5387" max="5387" width="44.85546875" style="121" customWidth="1"/>
    <col min="5388" max="5388" width="23.7109375" style="121" bestFit="1" customWidth="1"/>
    <col min="5389" max="5389" width="8.42578125" style="121" bestFit="1" customWidth="1"/>
    <col min="5390" max="5390" width="9.7109375" style="121" bestFit="1" customWidth="1"/>
    <col min="5391" max="5392" width="10.7109375" style="121" bestFit="1" customWidth="1"/>
    <col min="5393" max="5393" width="10.85546875" style="121" bestFit="1" customWidth="1"/>
    <col min="5394" max="5394" width="11.7109375" style="121" customWidth="1"/>
    <col min="5395" max="5636" width="8" style="121" customWidth="1"/>
    <col min="5637" max="5637" width="4.5703125" style="121" bestFit="1" customWidth="1"/>
    <col min="5638" max="5638" width="16.85546875" style="121" customWidth="1"/>
    <col min="5639" max="5641" width="10" style="121"/>
    <col min="5642" max="5642" width="11" style="121" bestFit="1" customWidth="1"/>
    <col min="5643" max="5643" width="44.85546875" style="121" customWidth="1"/>
    <col min="5644" max="5644" width="23.7109375" style="121" bestFit="1" customWidth="1"/>
    <col min="5645" max="5645" width="8.42578125" style="121" bestFit="1" customWidth="1"/>
    <col min="5646" max="5646" width="9.7109375" style="121" bestFit="1" customWidth="1"/>
    <col min="5647" max="5648" width="10.7109375" style="121" bestFit="1" customWidth="1"/>
    <col min="5649" max="5649" width="10.85546875" style="121" bestFit="1" customWidth="1"/>
    <col min="5650" max="5650" width="11.7109375" style="121" customWidth="1"/>
    <col min="5651" max="5892" width="8" style="121" customWidth="1"/>
    <col min="5893" max="5893" width="4.5703125" style="121" bestFit="1" customWidth="1"/>
    <col min="5894" max="5894" width="16.85546875" style="121" customWidth="1"/>
    <col min="5895" max="5897" width="10" style="121"/>
    <col min="5898" max="5898" width="11" style="121" bestFit="1" customWidth="1"/>
    <col min="5899" max="5899" width="44.85546875" style="121" customWidth="1"/>
    <col min="5900" max="5900" width="23.7109375" style="121" bestFit="1" customWidth="1"/>
    <col min="5901" max="5901" width="8.42578125" style="121" bestFit="1" customWidth="1"/>
    <col min="5902" max="5902" width="9.7109375" style="121" bestFit="1" customWidth="1"/>
    <col min="5903" max="5904" width="10.7109375" style="121" bestFit="1" customWidth="1"/>
    <col min="5905" max="5905" width="10.85546875" style="121" bestFit="1" customWidth="1"/>
    <col min="5906" max="5906" width="11.7109375" style="121" customWidth="1"/>
    <col min="5907" max="6148" width="8" style="121" customWidth="1"/>
    <col min="6149" max="6149" width="4.5703125" style="121" bestFit="1" customWidth="1"/>
    <col min="6150" max="6150" width="16.85546875" style="121" customWidth="1"/>
    <col min="6151" max="6153" width="10" style="121"/>
    <col min="6154" max="6154" width="11" style="121" bestFit="1" customWidth="1"/>
    <col min="6155" max="6155" width="44.85546875" style="121" customWidth="1"/>
    <col min="6156" max="6156" width="23.7109375" style="121" bestFit="1" customWidth="1"/>
    <col min="6157" max="6157" width="8.42578125" style="121" bestFit="1" customWidth="1"/>
    <col min="6158" max="6158" width="9.7109375" style="121" bestFit="1" customWidth="1"/>
    <col min="6159" max="6160" width="10.7109375" style="121" bestFit="1" customWidth="1"/>
    <col min="6161" max="6161" width="10.85546875" style="121" bestFit="1" customWidth="1"/>
    <col min="6162" max="6162" width="11.7109375" style="121" customWidth="1"/>
    <col min="6163" max="6404" width="8" style="121" customWidth="1"/>
    <col min="6405" max="6405" width="4.5703125" style="121" bestFit="1" customWidth="1"/>
    <col min="6406" max="6406" width="16.85546875" style="121" customWidth="1"/>
    <col min="6407" max="6409" width="10" style="121"/>
    <col min="6410" max="6410" width="11" style="121" bestFit="1" customWidth="1"/>
    <col min="6411" max="6411" width="44.85546875" style="121" customWidth="1"/>
    <col min="6412" max="6412" width="23.7109375" style="121" bestFit="1" customWidth="1"/>
    <col min="6413" max="6413" width="8.42578125" style="121" bestFit="1" customWidth="1"/>
    <col min="6414" max="6414" width="9.7109375" style="121" bestFit="1" customWidth="1"/>
    <col min="6415" max="6416" width="10.7109375" style="121" bestFit="1" customWidth="1"/>
    <col min="6417" max="6417" width="10.85546875" style="121" bestFit="1" customWidth="1"/>
    <col min="6418" max="6418" width="11.7109375" style="121" customWidth="1"/>
    <col min="6419" max="6660" width="8" style="121" customWidth="1"/>
    <col min="6661" max="6661" width="4.5703125" style="121" bestFit="1" customWidth="1"/>
    <col min="6662" max="6662" width="16.85546875" style="121" customWidth="1"/>
    <col min="6663" max="6665" width="10" style="121"/>
    <col min="6666" max="6666" width="11" style="121" bestFit="1" customWidth="1"/>
    <col min="6667" max="6667" width="44.85546875" style="121" customWidth="1"/>
    <col min="6668" max="6668" width="23.7109375" style="121" bestFit="1" customWidth="1"/>
    <col min="6669" max="6669" width="8.42578125" style="121" bestFit="1" customWidth="1"/>
    <col min="6670" max="6670" width="9.7109375" style="121" bestFit="1" customWidth="1"/>
    <col min="6671" max="6672" width="10.7109375" style="121" bestFit="1" customWidth="1"/>
    <col min="6673" max="6673" width="10.85546875" style="121" bestFit="1" customWidth="1"/>
    <col min="6674" max="6674" width="11.7109375" style="121" customWidth="1"/>
    <col min="6675" max="6916" width="8" style="121" customWidth="1"/>
    <col min="6917" max="6917" width="4.5703125" style="121" bestFit="1" customWidth="1"/>
    <col min="6918" max="6918" width="16.85546875" style="121" customWidth="1"/>
    <col min="6919" max="6921" width="10" style="121"/>
    <col min="6922" max="6922" width="11" style="121" bestFit="1" customWidth="1"/>
    <col min="6923" max="6923" width="44.85546875" style="121" customWidth="1"/>
    <col min="6924" max="6924" width="23.7109375" style="121" bestFit="1" customWidth="1"/>
    <col min="6925" max="6925" width="8.42578125" style="121" bestFit="1" customWidth="1"/>
    <col min="6926" max="6926" width="9.7109375" style="121" bestFit="1" customWidth="1"/>
    <col min="6927" max="6928" width="10.7109375" style="121" bestFit="1" customWidth="1"/>
    <col min="6929" max="6929" width="10.85546875" style="121" bestFit="1" customWidth="1"/>
    <col min="6930" max="6930" width="11.7109375" style="121" customWidth="1"/>
    <col min="6931" max="7172" width="8" style="121" customWidth="1"/>
    <col min="7173" max="7173" width="4.5703125" style="121" bestFit="1" customWidth="1"/>
    <col min="7174" max="7174" width="16.85546875" style="121" customWidth="1"/>
    <col min="7175" max="7177" width="10" style="121"/>
    <col min="7178" max="7178" width="11" style="121" bestFit="1" customWidth="1"/>
    <col min="7179" max="7179" width="44.85546875" style="121" customWidth="1"/>
    <col min="7180" max="7180" width="23.7109375" style="121" bestFit="1" customWidth="1"/>
    <col min="7181" max="7181" width="8.42578125" style="121" bestFit="1" customWidth="1"/>
    <col min="7182" max="7182" width="9.7109375" style="121" bestFit="1" customWidth="1"/>
    <col min="7183" max="7184" width="10.7109375" style="121" bestFit="1" customWidth="1"/>
    <col min="7185" max="7185" width="10.85546875" style="121" bestFit="1" customWidth="1"/>
    <col min="7186" max="7186" width="11.7109375" style="121" customWidth="1"/>
    <col min="7187" max="7428" width="8" style="121" customWidth="1"/>
    <col min="7429" max="7429" width="4.5703125" style="121" bestFit="1" customWidth="1"/>
    <col min="7430" max="7430" width="16.85546875" style="121" customWidth="1"/>
    <col min="7431" max="7433" width="10" style="121"/>
    <col min="7434" max="7434" width="11" style="121" bestFit="1" customWidth="1"/>
    <col min="7435" max="7435" width="44.85546875" style="121" customWidth="1"/>
    <col min="7436" max="7436" width="23.7109375" style="121" bestFit="1" customWidth="1"/>
    <col min="7437" max="7437" width="8.42578125" style="121" bestFit="1" customWidth="1"/>
    <col min="7438" max="7438" width="9.7109375" style="121" bestFit="1" customWidth="1"/>
    <col min="7439" max="7440" width="10.7109375" style="121" bestFit="1" customWidth="1"/>
    <col min="7441" max="7441" width="10.85546875" style="121" bestFit="1" customWidth="1"/>
    <col min="7442" max="7442" width="11.7109375" style="121" customWidth="1"/>
    <col min="7443" max="7684" width="8" style="121" customWidth="1"/>
    <col min="7685" max="7685" width="4.5703125" style="121" bestFit="1" customWidth="1"/>
    <col min="7686" max="7686" width="16.85546875" style="121" customWidth="1"/>
    <col min="7687" max="7689" width="10" style="121"/>
    <col min="7690" max="7690" width="11" style="121" bestFit="1" customWidth="1"/>
    <col min="7691" max="7691" width="44.85546875" style="121" customWidth="1"/>
    <col min="7692" max="7692" width="23.7109375" style="121" bestFit="1" customWidth="1"/>
    <col min="7693" max="7693" width="8.42578125" style="121" bestFit="1" customWidth="1"/>
    <col min="7694" max="7694" width="9.7109375" style="121" bestFit="1" customWidth="1"/>
    <col min="7695" max="7696" width="10.7109375" style="121" bestFit="1" customWidth="1"/>
    <col min="7697" max="7697" width="10.85546875" style="121" bestFit="1" customWidth="1"/>
    <col min="7698" max="7698" width="11.7109375" style="121" customWidth="1"/>
    <col min="7699" max="7940" width="8" style="121" customWidth="1"/>
    <col min="7941" max="7941" width="4.5703125" style="121" bestFit="1" customWidth="1"/>
    <col min="7942" max="7942" width="16.85546875" style="121" customWidth="1"/>
    <col min="7943" max="7945" width="10" style="121"/>
    <col min="7946" max="7946" width="11" style="121" bestFit="1" customWidth="1"/>
    <col min="7947" max="7947" width="44.85546875" style="121" customWidth="1"/>
    <col min="7948" max="7948" width="23.7109375" style="121" bestFit="1" customWidth="1"/>
    <col min="7949" max="7949" width="8.42578125" style="121" bestFit="1" customWidth="1"/>
    <col min="7950" max="7950" width="9.7109375" style="121" bestFit="1" customWidth="1"/>
    <col min="7951" max="7952" width="10.7109375" style="121" bestFit="1" customWidth="1"/>
    <col min="7953" max="7953" width="10.85546875" style="121" bestFit="1" customWidth="1"/>
    <col min="7954" max="7954" width="11.7109375" style="121" customWidth="1"/>
    <col min="7955" max="8196" width="8" style="121" customWidth="1"/>
    <col min="8197" max="8197" width="4.5703125" style="121" bestFit="1" customWidth="1"/>
    <col min="8198" max="8198" width="16.85546875" style="121" customWidth="1"/>
    <col min="8199" max="8201" width="10" style="121"/>
    <col min="8202" max="8202" width="11" style="121" bestFit="1" customWidth="1"/>
    <col min="8203" max="8203" width="44.85546875" style="121" customWidth="1"/>
    <col min="8204" max="8204" width="23.7109375" style="121" bestFit="1" customWidth="1"/>
    <col min="8205" max="8205" width="8.42578125" style="121" bestFit="1" customWidth="1"/>
    <col min="8206" max="8206" width="9.7109375" style="121" bestFit="1" customWidth="1"/>
    <col min="8207" max="8208" width="10.7109375" style="121" bestFit="1" customWidth="1"/>
    <col min="8209" max="8209" width="10.85546875" style="121" bestFit="1" customWidth="1"/>
    <col min="8210" max="8210" width="11.7109375" style="121" customWidth="1"/>
    <col min="8211" max="8452" width="8" style="121" customWidth="1"/>
    <col min="8453" max="8453" width="4.5703125" style="121" bestFit="1" customWidth="1"/>
    <col min="8454" max="8454" width="16.85546875" style="121" customWidth="1"/>
    <col min="8455" max="8457" width="10" style="121"/>
    <col min="8458" max="8458" width="11" style="121" bestFit="1" customWidth="1"/>
    <col min="8459" max="8459" width="44.85546875" style="121" customWidth="1"/>
    <col min="8460" max="8460" width="23.7109375" style="121" bestFit="1" customWidth="1"/>
    <col min="8461" max="8461" width="8.42578125" style="121" bestFit="1" customWidth="1"/>
    <col min="8462" max="8462" width="9.7109375" style="121" bestFit="1" customWidth="1"/>
    <col min="8463" max="8464" width="10.7109375" style="121" bestFit="1" customWidth="1"/>
    <col min="8465" max="8465" width="10.85546875" style="121" bestFit="1" customWidth="1"/>
    <col min="8466" max="8466" width="11.7109375" style="121" customWidth="1"/>
    <col min="8467" max="8708" width="8" style="121" customWidth="1"/>
    <col min="8709" max="8709" width="4.5703125" style="121" bestFit="1" customWidth="1"/>
    <col min="8710" max="8710" width="16.85546875" style="121" customWidth="1"/>
    <col min="8711" max="8713" width="10" style="121"/>
    <col min="8714" max="8714" width="11" style="121" bestFit="1" customWidth="1"/>
    <col min="8715" max="8715" width="44.85546875" style="121" customWidth="1"/>
    <col min="8716" max="8716" width="23.7109375" style="121" bestFit="1" customWidth="1"/>
    <col min="8717" max="8717" width="8.42578125" style="121" bestFit="1" customWidth="1"/>
    <col min="8718" max="8718" width="9.7109375" style="121" bestFit="1" customWidth="1"/>
    <col min="8719" max="8720" width="10.7109375" style="121" bestFit="1" customWidth="1"/>
    <col min="8721" max="8721" width="10.85546875" style="121" bestFit="1" customWidth="1"/>
    <col min="8722" max="8722" width="11.7109375" style="121" customWidth="1"/>
    <col min="8723" max="8964" width="8" style="121" customWidth="1"/>
    <col min="8965" max="8965" width="4.5703125" style="121" bestFit="1" customWidth="1"/>
    <col min="8966" max="8966" width="16.85546875" style="121" customWidth="1"/>
    <col min="8967" max="8969" width="10" style="121"/>
    <col min="8970" max="8970" width="11" style="121" bestFit="1" customWidth="1"/>
    <col min="8971" max="8971" width="44.85546875" style="121" customWidth="1"/>
    <col min="8972" max="8972" width="23.7109375" style="121" bestFit="1" customWidth="1"/>
    <col min="8973" max="8973" width="8.42578125" style="121" bestFit="1" customWidth="1"/>
    <col min="8974" max="8974" width="9.7109375" style="121" bestFit="1" customWidth="1"/>
    <col min="8975" max="8976" width="10.7109375" style="121" bestFit="1" customWidth="1"/>
    <col min="8977" max="8977" width="10.85546875" style="121" bestFit="1" customWidth="1"/>
    <col min="8978" max="8978" width="11.7109375" style="121" customWidth="1"/>
    <col min="8979" max="9220" width="8" style="121" customWidth="1"/>
    <col min="9221" max="9221" width="4.5703125" style="121" bestFit="1" customWidth="1"/>
    <col min="9222" max="9222" width="16.85546875" style="121" customWidth="1"/>
    <col min="9223" max="9225" width="10" style="121"/>
    <col min="9226" max="9226" width="11" style="121" bestFit="1" customWidth="1"/>
    <col min="9227" max="9227" width="44.85546875" style="121" customWidth="1"/>
    <col min="9228" max="9228" width="23.7109375" style="121" bestFit="1" customWidth="1"/>
    <col min="9229" max="9229" width="8.42578125" style="121" bestFit="1" customWidth="1"/>
    <col min="9230" max="9230" width="9.7109375" style="121" bestFit="1" customWidth="1"/>
    <col min="9231" max="9232" width="10.7109375" style="121" bestFit="1" customWidth="1"/>
    <col min="9233" max="9233" width="10.85546875" style="121" bestFit="1" customWidth="1"/>
    <col min="9234" max="9234" width="11.7109375" style="121" customWidth="1"/>
    <col min="9235" max="9476" width="8" style="121" customWidth="1"/>
    <col min="9477" max="9477" width="4.5703125" style="121" bestFit="1" customWidth="1"/>
    <col min="9478" max="9478" width="16.85546875" style="121" customWidth="1"/>
    <col min="9479" max="9481" width="10" style="121"/>
    <col min="9482" max="9482" width="11" style="121" bestFit="1" customWidth="1"/>
    <col min="9483" max="9483" width="44.85546875" style="121" customWidth="1"/>
    <col min="9484" max="9484" width="23.7109375" style="121" bestFit="1" customWidth="1"/>
    <col min="9485" max="9485" width="8.42578125" style="121" bestFit="1" customWidth="1"/>
    <col min="9486" max="9486" width="9.7109375" style="121" bestFit="1" customWidth="1"/>
    <col min="9487" max="9488" width="10.7109375" style="121" bestFit="1" customWidth="1"/>
    <col min="9489" max="9489" width="10.85546875" style="121" bestFit="1" customWidth="1"/>
    <col min="9490" max="9490" width="11.7109375" style="121" customWidth="1"/>
    <col min="9491" max="9732" width="8" style="121" customWidth="1"/>
    <col min="9733" max="9733" width="4.5703125" style="121" bestFit="1" customWidth="1"/>
    <col min="9734" max="9734" width="16.85546875" style="121" customWidth="1"/>
    <col min="9735" max="9737" width="10" style="121"/>
    <col min="9738" max="9738" width="11" style="121" bestFit="1" customWidth="1"/>
    <col min="9739" max="9739" width="44.85546875" style="121" customWidth="1"/>
    <col min="9740" max="9740" width="23.7109375" style="121" bestFit="1" customWidth="1"/>
    <col min="9741" max="9741" width="8.42578125" style="121" bestFit="1" customWidth="1"/>
    <col min="9742" max="9742" width="9.7109375" style="121" bestFit="1" customWidth="1"/>
    <col min="9743" max="9744" width="10.7109375" style="121" bestFit="1" customWidth="1"/>
    <col min="9745" max="9745" width="10.85546875" style="121" bestFit="1" customWidth="1"/>
    <col min="9746" max="9746" width="11.7109375" style="121" customWidth="1"/>
    <col min="9747" max="9988" width="8" style="121" customWidth="1"/>
    <col min="9989" max="9989" width="4.5703125" style="121" bestFit="1" customWidth="1"/>
    <col min="9990" max="9990" width="16.85546875" style="121" customWidth="1"/>
    <col min="9991" max="9993" width="10" style="121"/>
    <col min="9994" max="9994" width="11" style="121" bestFit="1" customWidth="1"/>
    <col min="9995" max="9995" width="44.85546875" style="121" customWidth="1"/>
    <col min="9996" max="9996" width="23.7109375" style="121" bestFit="1" customWidth="1"/>
    <col min="9997" max="9997" width="8.42578125" style="121" bestFit="1" customWidth="1"/>
    <col min="9998" max="9998" width="9.7109375" style="121" bestFit="1" customWidth="1"/>
    <col min="9999" max="10000" width="10.7109375" style="121" bestFit="1" customWidth="1"/>
    <col min="10001" max="10001" width="10.85546875" style="121" bestFit="1" customWidth="1"/>
    <col min="10002" max="10002" width="11.7109375" style="121" customWidth="1"/>
    <col min="10003" max="10244" width="8" style="121" customWidth="1"/>
    <col min="10245" max="10245" width="4.5703125" style="121" bestFit="1" customWidth="1"/>
    <col min="10246" max="10246" width="16.85546875" style="121" customWidth="1"/>
    <col min="10247" max="10249" width="10" style="121"/>
    <col min="10250" max="10250" width="11" style="121" bestFit="1" customWidth="1"/>
    <col min="10251" max="10251" width="44.85546875" style="121" customWidth="1"/>
    <col min="10252" max="10252" width="23.7109375" style="121" bestFit="1" customWidth="1"/>
    <col min="10253" max="10253" width="8.42578125" style="121" bestFit="1" customWidth="1"/>
    <col min="10254" max="10254" width="9.7109375" style="121" bestFit="1" customWidth="1"/>
    <col min="10255" max="10256" width="10.7109375" style="121" bestFit="1" customWidth="1"/>
    <col min="10257" max="10257" width="10.85546875" style="121" bestFit="1" customWidth="1"/>
    <col min="10258" max="10258" width="11.7109375" style="121" customWidth="1"/>
    <col min="10259" max="10500" width="8" style="121" customWidth="1"/>
    <col min="10501" max="10501" width="4.5703125" style="121" bestFit="1" customWidth="1"/>
    <col min="10502" max="10502" width="16.85546875" style="121" customWidth="1"/>
    <col min="10503" max="10505" width="10" style="121"/>
    <col min="10506" max="10506" width="11" style="121" bestFit="1" customWidth="1"/>
    <col min="10507" max="10507" width="44.85546875" style="121" customWidth="1"/>
    <col min="10508" max="10508" width="23.7109375" style="121" bestFit="1" customWidth="1"/>
    <col min="10509" max="10509" width="8.42578125" style="121" bestFit="1" customWidth="1"/>
    <col min="10510" max="10510" width="9.7109375" style="121" bestFit="1" customWidth="1"/>
    <col min="10511" max="10512" width="10.7109375" style="121" bestFit="1" customWidth="1"/>
    <col min="10513" max="10513" width="10.85546875" style="121" bestFit="1" customWidth="1"/>
    <col min="10514" max="10514" width="11.7109375" style="121" customWidth="1"/>
    <col min="10515" max="10756" width="8" style="121" customWidth="1"/>
    <col min="10757" max="10757" width="4.5703125" style="121" bestFit="1" customWidth="1"/>
    <col min="10758" max="10758" width="16.85546875" style="121" customWidth="1"/>
    <col min="10759" max="10761" width="10" style="121"/>
    <col min="10762" max="10762" width="11" style="121" bestFit="1" customWidth="1"/>
    <col min="10763" max="10763" width="44.85546875" style="121" customWidth="1"/>
    <col min="10764" max="10764" width="23.7109375" style="121" bestFit="1" customWidth="1"/>
    <col min="10765" max="10765" width="8.42578125" style="121" bestFit="1" customWidth="1"/>
    <col min="10766" max="10766" width="9.7109375" style="121" bestFit="1" customWidth="1"/>
    <col min="10767" max="10768" width="10.7109375" style="121" bestFit="1" customWidth="1"/>
    <col min="10769" max="10769" width="10.85546875" style="121" bestFit="1" customWidth="1"/>
    <col min="10770" max="10770" width="11.7109375" style="121" customWidth="1"/>
    <col min="10771" max="11012" width="8" style="121" customWidth="1"/>
    <col min="11013" max="11013" width="4.5703125" style="121" bestFit="1" customWidth="1"/>
    <col min="11014" max="11014" width="16.85546875" style="121" customWidth="1"/>
    <col min="11015" max="11017" width="10" style="121"/>
    <col min="11018" max="11018" width="11" style="121" bestFit="1" customWidth="1"/>
    <col min="11019" max="11019" width="44.85546875" style="121" customWidth="1"/>
    <col min="11020" max="11020" width="23.7109375" style="121" bestFit="1" customWidth="1"/>
    <col min="11021" max="11021" width="8.42578125" style="121" bestFit="1" customWidth="1"/>
    <col min="11022" max="11022" width="9.7109375" style="121" bestFit="1" customWidth="1"/>
    <col min="11023" max="11024" width="10.7109375" style="121" bestFit="1" customWidth="1"/>
    <col min="11025" max="11025" width="10.85546875" style="121" bestFit="1" customWidth="1"/>
    <col min="11026" max="11026" width="11.7109375" style="121" customWidth="1"/>
    <col min="11027" max="11268" width="8" style="121" customWidth="1"/>
    <col min="11269" max="11269" width="4.5703125" style="121" bestFit="1" customWidth="1"/>
    <col min="11270" max="11270" width="16.85546875" style="121" customWidth="1"/>
    <col min="11271" max="11273" width="10" style="121"/>
    <col min="11274" max="11274" width="11" style="121" bestFit="1" customWidth="1"/>
    <col min="11275" max="11275" width="44.85546875" style="121" customWidth="1"/>
    <col min="11276" max="11276" width="23.7109375" style="121" bestFit="1" customWidth="1"/>
    <col min="11277" max="11277" width="8.42578125" style="121" bestFit="1" customWidth="1"/>
    <col min="11278" max="11278" width="9.7109375" style="121" bestFit="1" customWidth="1"/>
    <col min="11279" max="11280" width="10.7109375" style="121" bestFit="1" customWidth="1"/>
    <col min="11281" max="11281" width="10.85546875" style="121" bestFit="1" customWidth="1"/>
    <col min="11282" max="11282" width="11.7109375" style="121" customWidth="1"/>
    <col min="11283" max="11524" width="8" style="121" customWidth="1"/>
    <col min="11525" max="11525" width="4.5703125" style="121" bestFit="1" customWidth="1"/>
    <col min="11526" max="11526" width="16.85546875" style="121" customWidth="1"/>
    <col min="11527" max="11529" width="10" style="121"/>
    <col min="11530" max="11530" width="11" style="121" bestFit="1" customWidth="1"/>
    <col min="11531" max="11531" width="44.85546875" style="121" customWidth="1"/>
    <col min="11532" max="11532" width="23.7109375" style="121" bestFit="1" customWidth="1"/>
    <col min="11533" max="11533" width="8.42578125" style="121" bestFit="1" customWidth="1"/>
    <col min="11534" max="11534" width="9.7109375" style="121" bestFit="1" customWidth="1"/>
    <col min="11535" max="11536" width="10.7109375" style="121" bestFit="1" customWidth="1"/>
    <col min="11537" max="11537" width="10.85546875" style="121" bestFit="1" customWidth="1"/>
    <col min="11538" max="11538" width="11.7109375" style="121" customWidth="1"/>
    <col min="11539" max="11780" width="8" style="121" customWidth="1"/>
    <col min="11781" max="11781" width="4.5703125" style="121" bestFit="1" customWidth="1"/>
    <col min="11782" max="11782" width="16.85546875" style="121" customWidth="1"/>
    <col min="11783" max="11785" width="10" style="121"/>
    <col min="11786" max="11786" width="11" style="121" bestFit="1" customWidth="1"/>
    <col min="11787" max="11787" width="44.85546875" style="121" customWidth="1"/>
    <col min="11788" max="11788" width="23.7109375" style="121" bestFit="1" customWidth="1"/>
    <col min="11789" max="11789" width="8.42578125" style="121" bestFit="1" customWidth="1"/>
    <col min="11790" max="11790" width="9.7109375" style="121" bestFit="1" customWidth="1"/>
    <col min="11791" max="11792" width="10.7109375" style="121" bestFit="1" customWidth="1"/>
    <col min="11793" max="11793" width="10.85546875" style="121" bestFit="1" customWidth="1"/>
    <col min="11794" max="11794" width="11.7109375" style="121" customWidth="1"/>
    <col min="11795" max="12036" width="8" style="121" customWidth="1"/>
    <col min="12037" max="12037" width="4.5703125" style="121" bestFit="1" customWidth="1"/>
    <col min="12038" max="12038" width="16.85546875" style="121" customWidth="1"/>
    <col min="12039" max="12041" width="10" style="121"/>
    <col min="12042" max="12042" width="11" style="121" bestFit="1" customWidth="1"/>
    <col min="12043" max="12043" width="44.85546875" style="121" customWidth="1"/>
    <col min="12044" max="12044" width="23.7109375" style="121" bestFit="1" customWidth="1"/>
    <col min="12045" max="12045" width="8.42578125" style="121" bestFit="1" customWidth="1"/>
    <col min="12046" max="12046" width="9.7109375" style="121" bestFit="1" customWidth="1"/>
    <col min="12047" max="12048" width="10.7109375" style="121" bestFit="1" customWidth="1"/>
    <col min="12049" max="12049" width="10.85546875" style="121" bestFit="1" customWidth="1"/>
    <col min="12050" max="12050" width="11.7109375" style="121" customWidth="1"/>
    <col min="12051" max="12292" width="8" style="121" customWidth="1"/>
    <col min="12293" max="12293" width="4.5703125" style="121" bestFit="1" customWidth="1"/>
    <col min="12294" max="12294" width="16.85546875" style="121" customWidth="1"/>
    <col min="12295" max="12297" width="10" style="121"/>
    <col min="12298" max="12298" width="11" style="121" bestFit="1" customWidth="1"/>
    <col min="12299" max="12299" width="44.85546875" style="121" customWidth="1"/>
    <col min="12300" max="12300" width="23.7109375" style="121" bestFit="1" customWidth="1"/>
    <col min="12301" max="12301" width="8.42578125" style="121" bestFit="1" customWidth="1"/>
    <col min="12302" max="12302" width="9.7109375" style="121" bestFit="1" customWidth="1"/>
    <col min="12303" max="12304" width="10.7109375" style="121" bestFit="1" customWidth="1"/>
    <col min="12305" max="12305" width="10.85546875" style="121" bestFit="1" customWidth="1"/>
    <col min="12306" max="12306" width="11.7109375" style="121" customWidth="1"/>
    <col min="12307" max="12548" width="8" style="121" customWidth="1"/>
    <col min="12549" max="12549" width="4.5703125" style="121" bestFit="1" customWidth="1"/>
    <col min="12550" max="12550" width="16.85546875" style="121" customWidth="1"/>
    <col min="12551" max="12553" width="10" style="121"/>
    <col min="12554" max="12554" width="11" style="121" bestFit="1" customWidth="1"/>
    <col min="12555" max="12555" width="44.85546875" style="121" customWidth="1"/>
    <col min="12556" max="12556" width="23.7109375" style="121" bestFit="1" customWidth="1"/>
    <col min="12557" max="12557" width="8.42578125" style="121" bestFit="1" customWidth="1"/>
    <col min="12558" max="12558" width="9.7109375" style="121" bestFit="1" customWidth="1"/>
    <col min="12559" max="12560" width="10.7109375" style="121" bestFit="1" customWidth="1"/>
    <col min="12561" max="12561" width="10.85546875" style="121" bestFit="1" customWidth="1"/>
    <col min="12562" max="12562" width="11.7109375" style="121" customWidth="1"/>
    <col min="12563" max="12804" width="8" style="121" customWidth="1"/>
    <col min="12805" max="12805" width="4.5703125" style="121" bestFit="1" customWidth="1"/>
    <col min="12806" max="12806" width="16.85546875" style="121" customWidth="1"/>
    <col min="12807" max="12809" width="10" style="121"/>
    <col min="12810" max="12810" width="11" style="121" bestFit="1" customWidth="1"/>
    <col min="12811" max="12811" width="44.85546875" style="121" customWidth="1"/>
    <col min="12812" max="12812" width="23.7109375" style="121" bestFit="1" customWidth="1"/>
    <col min="12813" max="12813" width="8.42578125" style="121" bestFit="1" customWidth="1"/>
    <col min="12814" max="12814" width="9.7109375" style="121" bestFit="1" customWidth="1"/>
    <col min="12815" max="12816" width="10.7109375" style="121" bestFit="1" customWidth="1"/>
    <col min="12817" max="12817" width="10.85546875" style="121" bestFit="1" customWidth="1"/>
    <col min="12818" max="12818" width="11.7109375" style="121" customWidth="1"/>
    <col min="12819" max="13060" width="8" style="121" customWidth="1"/>
    <col min="13061" max="13061" width="4.5703125" style="121" bestFit="1" customWidth="1"/>
    <col min="13062" max="13062" width="16.85546875" style="121" customWidth="1"/>
    <col min="13063" max="13065" width="10" style="121"/>
    <col min="13066" max="13066" width="11" style="121" bestFit="1" customWidth="1"/>
    <col min="13067" max="13067" width="44.85546875" style="121" customWidth="1"/>
    <col min="13068" max="13068" width="23.7109375" style="121" bestFit="1" customWidth="1"/>
    <col min="13069" max="13069" width="8.42578125" style="121" bestFit="1" customWidth="1"/>
    <col min="13070" max="13070" width="9.7109375" style="121" bestFit="1" customWidth="1"/>
    <col min="13071" max="13072" width="10.7109375" style="121" bestFit="1" customWidth="1"/>
    <col min="13073" max="13073" width="10.85546875" style="121" bestFit="1" customWidth="1"/>
    <col min="13074" max="13074" width="11.7109375" style="121" customWidth="1"/>
    <col min="13075" max="13316" width="8" style="121" customWidth="1"/>
    <col min="13317" max="13317" width="4.5703125" style="121" bestFit="1" customWidth="1"/>
    <col min="13318" max="13318" width="16.85546875" style="121" customWidth="1"/>
    <col min="13319" max="13321" width="10" style="121"/>
    <col min="13322" max="13322" width="11" style="121" bestFit="1" customWidth="1"/>
    <col min="13323" max="13323" width="44.85546875" style="121" customWidth="1"/>
    <col min="13324" max="13324" width="23.7109375" style="121" bestFit="1" customWidth="1"/>
    <col min="13325" max="13325" width="8.42578125" style="121" bestFit="1" customWidth="1"/>
    <col min="13326" max="13326" width="9.7109375" style="121" bestFit="1" customWidth="1"/>
    <col min="13327" max="13328" width="10.7109375" style="121" bestFit="1" customWidth="1"/>
    <col min="13329" max="13329" width="10.85546875" style="121" bestFit="1" customWidth="1"/>
    <col min="13330" max="13330" width="11.7109375" style="121" customWidth="1"/>
    <col min="13331" max="13572" width="8" style="121" customWidth="1"/>
    <col min="13573" max="13573" width="4.5703125" style="121" bestFit="1" customWidth="1"/>
    <col min="13574" max="13574" width="16.85546875" style="121" customWidth="1"/>
    <col min="13575" max="13577" width="10" style="121"/>
    <col min="13578" max="13578" width="11" style="121" bestFit="1" customWidth="1"/>
    <col min="13579" max="13579" width="44.85546875" style="121" customWidth="1"/>
    <col min="13580" max="13580" width="23.7109375" style="121" bestFit="1" customWidth="1"/>
    <col min="13581" max="13581" width="8.42578125" style="121" bestFit="1" customWidth="1"/>
    <col min="13582" max="13582" width="9.7109375" style="121" bestFit="1" customWidth="1"/>
    <col min="13583" max="13584" width="10.7109375" style="121" bestFit="1" customWidth="1"/>
    <col min="13585" max="13585" width="10.85546875" style="121" bestFit="1" customWidth="1"/>
    <col min="13586" max="13586" width="11.7109375" style="121" customWidth="1"/>
    <col min="13587" max="13828" width="8" style="121" customWidth="1"/>
    <col min="13829" max="13829" width="4.5703125" style="121" bestFit="1" customWidth="1"/>
    <col min="13830" max="13830" width="16.85546875" style="121" customWidth="1"/>
    <col min="13831" max="13833" width="10" style="121"/>
    <col min="13834" max="13834" width="11" style="121" bestFit="1" customWidth="1"/>
    <col min="13835" max="13835" width="44.85546875" style="121" customWidth="1"/>
    <col min="13836" max="13836" width="23.7109375" style="121" bestFit="1" customWidth="1"/>
    <col min="13837" max="13837" width="8.42578125" style="121" bestFit="1" customWidth="1"/>
    <col min="13838" max="13838" width="9.7109375" style="121" bestFit="1" customWidth="1"/>
    <col min="13839" max="13840" width="10.7109375" style="121" bestFit="1" customWidth="1"/>
    <col min="13841" max="13841" width="10.85546875" style="121" bestFit="1" customWidth="1"/>
    <col min="13842" max="13842" width="11.7109375" style="121" customWidth="1"/>
    <col min="13843" max="14084" width="8" style="121" customWidth="1"/>
    <col min="14085" max="14085" width="4.5703125" style="121" bestFit="1" customWidth="1"/>
    <col min="14086" max="14086" width="16.85546875" style="121" customWidth="1"/>
    <col min="14087" max="14089" width="10" style="121"/>
    <col min="14090" max="14090" width="11" style="121" bestFit="1" customWidth="1"/>
    <col min="14091" max="14091" width="44.85546875" style="121" customWidth="1"/>
    <col min="14092" max="14092" width="23.7109375" style="121" bestFit="1" customWidth="1"/>
    <col min="14093" max="14093" width="8.42578125" style="121" bestFit="1" customWidth="1"/>
    <col min="14094" max="14094" width="9.7109375" style="121" bestFit="1" customWidth="1"/>
    <col min="14095" max="14096" width="10.7109375" style="121" bestFit="1" customWidth="1"/>
    <col min="14097" max="14097" width="10.85546875" style="121" bestFit="1" customWidth="1"/>
    <col min="14098" max="14098" width="11.7109375" style="121" customWidth="1"/>
    <col min="14099" max="14340" width="8" style="121" customWidth="1"/>
    <col min="14341" max="14341" width="4.5703125" style="121" bestFit="1" customWidth="1"/>
    <col min="14342" max="14342" width="16.85546875" style="121" customWidth="1"/>
    <col min="14343" max="14345" width="10" style="121"/>
    <col min="14346" max="14346" width="11" style="121" bestFit="1" customWidth="1"/>
    <col min="14347" max="14347" width="44.85546875" style="121" customWidth="1"/>
    <col min="14348" max="14348" width="23.7109375" style="121" bestFit="1" customWidth="1"/>
    <col min="14349" max="14349" width="8.42578125" style="121" bestFit="1" customWidth="1"/>
    <col min="14350" max="14350" width="9.7109375" style="121" bestFit="1" customWidth="1"/>
    <col min="14351" max="14352" width="10.7109375" style="121" bestFit="1" customWidth="1"/>
    <col min="14353" max="14353" width="10.85546875" style="121" bestFit="1" customWidth="1"/>
    <col min="14354" max="14354" width="11.7109375" style="121" customWidth="1"/>
    <col min="14355" max="14596" width="8" style="121" customWidth="1"/>
    <col min="14597" max="14597" width="4.5703125" style="121" bestFit="1" customWidth="1"/>
    <col min="14598" max="14598" width="16.85546875" style="121" customWidth="1"/>
    <col min="14599" max="14601" width="10" style="121"/>
    <col min="14602" max="14602" width="11" style="121" bestFit="1" customWidth="1"/>
    <col min="14603" max="14603" width="44.85546875" style="121" customWidth="1"/>
    <col min="14604" max="14604" width="23.7109375" style="121" bestFit="1" customWidth="1"/>
    <col min="14605" max="14605" width="8.42578125" style="121" bestFit="1" customWidth="1"/>
    <col min="14606" max="14606" width="9.7109375" style="121" bestFit="1" customWidth="1"/>
    <col min="14607" max="14608" width="10.7109375" style="121" bestFit="1" customWidth="1"/>
    <col min="14609" max="14609" width="10.85546875" style="121" bestFit="1" customWidth="1"/>
    <col min="14610" max="14610" width="11.7109375" style="121" customWidth="1"/>
    <col min="14611" max="14852" width="8" style="121" customWidth="1"/>
    <col min="14853" max="14853" width="4.5703125" style="121" bestFit="1" customWidth="1"/>
    <col min="14854" max="14854" width="16.85546875" style="121" customWidth="1"/>
    <col min="14855" max="14857" width="10" style="121"/>
    <col min="14858" max="14858" width="11" style="121" bestFit="1" customWidth="1"/>
    <col min="14859" max="14859" width="44.85546875" style="121" customWidth="1"/>
    <col min="14860" max="14860" width="23.7109375" style="121" bestFit="1" customWidth="1"/>
    <col min="14861" max="14861" width="8.42578125" style="121" bestFit="1" customWidth="1"/>
    <col min="14862" max="14862" width="9.7109375" style="121" bestFit="1" customWidth="1"/>
    <col min="14863" max="14864" width="10.7109375" style="121" bestFit="1" customWidth="1"/>
    <col min="14865" max="14865" width="10.85546875" style="121" bestFit="1" customWidth="1"/>
    <col min="14866" max="14866" width="11.7109375" style="121" customWidth="1"/>
    <col min="14867" max="15108" width="8" style="121" customWidth="1"/>
    <col min="15109" max="15109" width="4.5703125" style="121" bestFit="1" customWidth="1"/>
    <col min="15110" max="15110" width="16.85546875" style="121" customWidth="1"/>
    <col min="15111" max="15113" width="10" style="121"/>
    <col min="15114" max="15114" width="11" style="121" bestFit="1" customWidth="1"/>
    <col min="15115" max="15115" width="44.85546875" style="121" customWidth="1"/>
    <col min="15116" max="15116" width="23.7109375" style="121" bestFit="1" customWidth="1"/>
    <col min="15117" max="15117" width="8.42578125" style="121" bestFit="1" customWidth="1"/>
    <col min="15118" max="15118" width="9.7109375" style="121" bestFit="1" customWidth="1"/>
    <col min="15119" max="15120" width="10.7109375" style="121" bestFit="1" customWidth="1"/>
    <col min="15121" max="15121" width="10.85546875" style="121" bestFit="1" customWidth="1"/>
    <col min="15122" max="15122" width="11.7109375" style="121" customWidth="1"/>
    <col min="15123" max="15364" width="8" style="121" customWidth="1"/>
    <col min="15365" max="15365" width="4.5703125" style="121" bestFit="1" customWidth="1"/>
    <col min="15366" max="15366" width="16.85546875" style="121" customWidth="1"/>
    <col min="15367" max="15369" width="10" style="121"/>
    <col min="15370" max="15370" width="11" style="121" bestFit="1" customWidth="1"/>
    <col min="15371" max="15371" width="44.85546875" style="121" customWidth="1"/>
    <col min="15372" max="15372" width="23.7109375" style="121" bestFit="1" customWidth="1"/>
    <col min="15373" max="15373" width="8.42578125" style="121" bestFit="1" customWidth="1"/>
    <col min="15374" max="15374" width="9.7109375" style="121" bestFit="1" customWidth="1"/>
    <col min="15375" max="15376" width="10.7109375" style="121" bestFit="1" customWidth="1"/>
    <col min="15377" max="15377" width="10.85546875" style="121" bestFit="1" customWidth="1"/>
    <col min="15378" max="15378" width="11.7109375" style="121" customWidth="1"/>
    <col min="15379" max="15620" width="8" style="121" customWidth="1"/>
    <col min="15621" max="15621" width="4.5703125" style="121" bestFit="1" customWidth="1"/>
    <col min="15622" max="15622" width="16.85546875" style="121" customWidth="1"/>
    <col min="15623" max="15625" width="10" style="121"/>
    <col min="15626" max="15626" width="11" style="121" bestFit="1" customWidth="1"/>
    <col min="15627" max="15627" width="44.85546875" style="121" customWidth="1"/>
    <col min="15628" max="15628" width="23.7109375" style="121" bestFit="1" customWidth="1"/>
    <col min="15629" max="15629" width="8.42578125" style="121" bestFit="1" customWidth="1"/>
    <col min="15630" max="15630" width="9.7109375" style="121" bestFit="1" customWidth="1"/>
    <col min="15631" max="15632" width="10.7109375" style="121" bestFit="1" customWidth="1"/>
    <col min="15633" max="15633" width="10.85546875" style="121" bestFit="1" customWidth="1"/>
    <col min="15634" max="15634" width="11.7109375" style="121" customWidth="1"/>
    <col min="15635" max="15876" width="8" style="121" customWidth="1"/>
    <col min="15877" max="15877" width="4.5703125" style="121" bestFit="1" customWidth="1"/>
    <col min="15878" max="15878" width="16.85546875" style="121" customWidth="1"/>
    <col min="15879" max="15881" width="10" style="121"/>
    <col min="15882" max="15882" width="11" style="121" bestFit="1" customWidth="1"/>
    <col min="15883" max="15883" width="44.85546875" style="121" customWidth="1"/>
    <col min="15884" max="15884" width="23.7109375" style="121" bestFit="1" customWidth="1"/>
    <col min="15885" max="15885" width="8.42578125" style="121" bestFit="1" customWidth="1"/>
    <col min="15886" max="15886" width="9.7109375" style="121" bestFit="1" customWidth="1"/>
    <col min="15887" max="15888" width="10.7109375" style="121" bestFit="1" customWidth="1"/>
    <col min="15889" max="15889" width="10.85546875" style="121" bestFit="1" customWidth="1"/>
    <col min="15890" max="15890" width="11.7109375" style="121" customWidth="1"/>
    <col min="15891" max="16132" width="8" style="121" customWidth="1"/>
    <col min="16133" max="16133" width="4.5703125" style="121" bestFit="1" customWidth="1"/>
    <col min="16134" max="16134" width="16.85546875" style="121" customWidth="1"/>
    <col min="16135" max="16137" width="10" style="121"/>
    <col min="16138" max="16138" width="11" style="121" bestFit="1" customWidth="1"/>
    <col min="16139" max="16139" width="44.85546875" style="121" customWidth="1"/>
    <col min="16140" max="16140" width="23.7109375" style="121" bestFit="1" customWidth="1"/>
    <col min="16141" max="16141" width="8.42578125" style="121" bestFit="1" customWidth="1"/>
    <col min="16142" max="16142" width="9.7109375" style="121" bestFit="1" customWidth="1"/>
    <col min="16143" max="16144" width="10.7109375" style="121" bestFit="1" customWidth="1"/>
    <col min="16145" max="16145" width="10.85546875" style="121" bestFit="1" customWidth="1"/>
    <col min="16146" max="16146" width="11.7109375" style="121" customWidth="1"/>
    <col min="16147" max="16384" width="8" style="121" customWidth="1"/>
  </cols>
  <sheetData>
    <row r="1" spans="1:17" s="109" customFormat="1" ht="24" customHeight="1" x14ac:dyDescent="0.2">
      <c r="A1" s="182" t="s">
        <v>318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4"/>
    </row>
    <row r="2" spans="1:17" s="109" customFormat="1" ht="26.25" customHeight="1" x14ac:dyDescent="0.2">
      <c r="A2" s="185" t="s">
        <v>319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7"/>
    </row>
    <row r="3" spans="1:17" s="109" customFormat="1" ht="15" customHeight="1" x14ac:dyDescent="0.2">
      <c r="A3" s="185" t="s">
        <v>320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7"/>
    </row>
    <row r="4" spans="1:17" s="109" customFormat="1" ht="15" customHeight="1" x14ac:dyDescent="0.2">
      <c r="A4" s="191" t="s">
        <v>778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3"/>
    </row>
    <row r="5" spans="1:17" s="109" customFormat="1" ht="15" customHeight="1" x14ac:dyDescent="0.2">
      <c r="A5" s="152" t="s">
        <v>317</v>
      </c>
      <c r="B5" s="189" t="s">
        <v>740</v>
      </c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90"/>
    </row>
    <row r="6" spans="1:17" s="109" customFormat="1" ht="18" customHeight="1" x14ac:dyDescent="0.2">
      <c r="A6" s="153" t="s">
        <v>773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5"/>
    </row>
    <row r="7" spans="1:17" s="109" customFormat="1" ht="18.75" customHeight="1" x14ac:dyDescent="0.2">
      <c r="A7" s="110" t="s">
        <v>91</v>
      </c>
      <c r="B7" s="110" t="s">
        <v>748</v>
      </c>
      <c r="C7" s="110" t="s">
        <v>749</v>
      </c>
      <c r="D7" s="110" t="s">
        <v>750</v>
      </c>
      <c r="E7" s="110" t="s">
        <v>759</v>
      </c>
      <c r="F7" s="110" t="s">
        <v>760</v>
      </c>
      <c r="G7" s="110" t="s">
        <v>761</v>
      </c>
      <c r="H7" s="110" t="s">
        <v>762</v>
      </c>
      <c r="I7" s="110" t="s">
        <v>763</v>
      </c>
      <c r="J7" s="110" t="s">
        <v>764</v>
      </c>
      <c r="K7" s="110" t="s">
        <v>765</v>
      </c>
      <c r="L7" s="110" t="s">
        <v>766</v>
      </c>
      <c r="M7" s="110" t="s">
        <v>767</v>
      </c>
      <c r="N7" s="110" t="s">
        <v>768</v>
      </c>
      <c r="O7" s="110" t="s">
        <v>769</v>
      </c>
      <c r="P7" s="110" t="s">
        <v>770</v>
      </c>
      <c r="Q7" s="110" t="s">
        <v>751</v>
      </c>
    </row>
    <row r="8" spans="1:17" s="125" customFormat="1" ht="18.75" customHeight="1" x14ac:dyDescent="0.2">
      <c r="A8" s="126"/>
      <c r="B8" s="126" t="s">
        <v>0</v>
      </c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</row>
    <row r="9" spans="1:17" s="109" customFormat="1" ht="15" x14ac:dyDescent="0.25">
      <c r="A9" s="196" t="s">
        <v>322</v>
      </c>
      <c r="B9" s="197" t="s">
        <v>1</v>
      </c>
      <c r="C9" s="111" t="s">
        <v>739</v>
      </c>
      <c r="D9" s="112" t="s">
        <v>752</v>
      </c>
      <c r="E9" s="146"/>
      <c r="F9" s="147"/>
      <c r="G9" s="147"/>
      <c r="H9" s="147"/>
      <c r="I9" s="147"/>
      <c r="J9" s="147"/>
      <c r="K9" s="147"/>
      <c r="L9" s="147"/>
      <c r="M9" s="122"/>
      <c r="N9" s="122"/>
      <c r="O9" s="122"/>
      <c r="P9" s="122"/>
      <c r="Q9" s="113"/>
    </row>
    <row r="10" spans="1:17" s="109" customFormat="1" ht="15" x14ac:dyDescent="0.25">
      <c r="A10" s="196"/>
      <c r="B10" s="197"/>
      <c r="C10" s="131">
        <f>C11/C58</f>
        <v>7.4178784971458698E-3</v>
      </c>
      <c r="D10" s="112" t="s">
        <v>146</v>
      </c>
      <c r="E10" s="141">
        <v>0.21718326419274825</v>
      </c>
      <c r="F10" s="141">
        <v>0.30996050207170783</v>
      </c>
      <c r="G10" s="141">
        <v>0.24373355834544166</v>
      </c>
      <c r="H10" s="141">
        <v>4.5287806865133132E-2</v>
      </c>
      <c r="I10" s="141">
        <v>4.5287806865133132E-2</v>
      </c>
      <c r="J10" s="141">
        <v>4.5287806865133132E-2</v>
      </c>
      <c r="K10" s="141">
        <v>4.5287806865133132E-2</v>
      </c>
      <c r="L10" s="141">
        <v>4.7971447929569609E-2</v>
      </c>
      <c r="M10" s="132"/>
      <c r="N10" s="132"/>
      <c r="O10" s="132"/>
      <c r="P10" s="132"/>
      <c r="Q10" s="133">
        <f>SUM(E10:P10)</f>
        <v>0.99999999999999978</v>
      </c>
    </row>
    <row r="11" spans="1:17" s="109" customFormat="1" ht="15" x14ac:dyDescent="0.25">
      <c r="A11" s="196"/>
      <c r="B11" s="197"/>
      <c r="C11" s="114">
        <f>PLANILHA!I11</f>
        <v>57738.720000000016</v>
      </c>
      <c r="D11" s="112" t="s">
        <v>753</v>
      </c>
      <c r="E11" s="115">
        <f>$C11*E10</f>
        <v>12539.883679911121</v>
      </c>
      <c r="F11" s="115">
        <f>$C11*F10</f>
        <v>17896.722640177763</v>
      </c>
      <c r="G11" s="115">
        <f t="shared" ref="G11:L11" si="0">$C11*G10</f>
        <v>14072.863679911123</v>
      </c>
      <c r="H11" s="115">
        <f t="shared" si="0"/>
        <v>2614.8600000000006</v>
      </c>
      <c r="I11" s="115">
        <f t="shared" si="0"/>
        <v>2614.8600000000006</v>
      </c>
      <c r="J11" s="115">
        <f t="shared" si="0"/>
        <v>2614.8600000000006</v>
      </c>
      <c r="K11" s="115">
        <f t="shared" si="0"/>
        <v>2614.8600000000006</v>
      </c>
      <c r="L11" s="115">
        <f t="shared" si="0"/>
        <v>2769.81</v>
      </c>
      <c r="M11" s="123"/>
      <c r="N11" s="123"/>
      <c r="O11" s="123"/>
      <c r="P11" s="123"/>
      <c r="Q11" s="115">
        <f>SUM(E11:P11)</f>
        <v>57738.720000000001</v>
      </c>
    </row>
    <row r="12" spans="1:17" s="109" customFormat="1" ht="15" x14ac:dyDescent="0.25">
      <c r="A12" s="196" t="s">
        <v>340</v>
      </c>
      <c r="B12" s="197" t="s">
        <v>771</v>
      </c>
      <c r="C12" s="111" t="s">
        <v>739</v>
      </c>
      <c r="D12" s="112" t="s">
        <v>752</v>
      </c>
      <c r="E12" s="122"/>
      <c r="F12" s="146"/>
      <c r="G12" s="146"/>
      <c r="H12" s="146"/>
      <c r="I12" s="122"/>
      <c r="J12" s="122"/>
      <c r="K12" s="122"/>
      <c r="L12" s="122"/>
      <c r="M12" s="122"/>
      <c r="N12" s="122"/>
      <c r="O12" s="122"/>
      <c r="P12" s="122"/>
      <c r="Q12" s="113"/>
    </row>
    <row r="13" spans="1:17" s="109" customFormat="1" ht="15" x14ac:dyDescent="0.25">
      <c r="A13" s="196"/>
      <c r="B13" s="197"/>
      <c r="C13" s="131">
        <f>C14/C58</f>
        <v>5.0843040217451695E-3</v>
      </c>
      <c r="D13" s="112" t="s">
        <v>146</v>
      </c>
      <c r="E13" s="134"/>
      <c r="F13" s="134">
        <v>0.2</v>
      </c>
      <c r="G13" s="134">
        <v>0.5</v>
      </c>
      <c r="H13" s="134">
        <v>0.3</v>
      </c>
      <c r="I13" s="134"/>
      <c r="J13" s="134"/>
      <c r="K13" s="134"/>
      <c r="L13" s="134"/>
      <c r="M13" s="135"/>
      <c r="N13" s="135"/>
      <c r="O13" s="135"/>
      <c r="P13" s="135"/>
      <c r="Q13" s="133">
        <f>SUM(E13:P13)</f>
        <v>1</v>
      </c>
    </row>
    <row r="14" spans="1:17" s="109" customFormat="1" ht="15" x14ac:dyDescent="0.25">
      <c r="A14" s="196"/>
      <c r="B14" s="197"/>
      <c r="C14" s="114">
        <f>PLANILHA!I29</f>
        <v>39574.82</v>
      </c>
      <c r="D14" s="112" t="s">
        <v>753</v>
      </c>
      <c r="E14" s="115"/>
      <c r="F14" s="115">
        <f>$C14*F13</f>
        <v>7914.9639999999999</v>
      </c>
      <c r="G14" s="115">
        <f t="shared" ref="G14:H14" si="1">$C14*G13</f>
        <v>19787.41</v>
      </c>
      <c r="H14" s="115">
        <f t="shared" si="1"/>
        <v>11872.446</v>
      </c>
      <c r="I14" s="115"/>
      <c r="J14" s="115"/>
      <c r="K14" s="115"/>
      <c r="L14" s="115"/>
      <c r="M14" s="123"/>
      <c r="N14" s="123"/>
      <c r="O14" s="123"/>
      <c r="P14" s="123"/>
      <c r="Q14" s="115">
        <f>SUM(E14:P14)</f>
        <v>39574.82</v>
      </c>
    </row>
    <row r="15" spans="1:17" s="109" customFormat="1" ht="15" x14ac:dyDescent="0.25">
      <c r="A15" s="196" t="s">
        <v>345</v>
      </c>
      <c r="B15" s="197" t="s">
        <v>3</v>
      </c>
      <c r="C15" s="111" t="s">
        <v>739</v>
      </c>
      <c r="D15" s="112" t="s">
        <v>752</v>
      </c>
      <c r="E15" s="146"/>
      <c r="F15" s="146"/>
      <c r="G15" s="146"/>
      <c r="H15" s="146"/>
      <c r="I15" s="146"/>
      <c r="J15" s="146"/>
      <c r="K15" s="146"/>
      <c r="L15" s="146"/>
      <c r="M15" s="122"/>
      <c r="N15" s="122"/>
      <c r="O15" s="122"/>
      <c r="P15" s="122"/>
      <c r="Q15" s="113"/>
    </row>
    <row r="16" spans="1:17" s="109" customFormat="1" ht="15" x14ac:dyDescent="0.25">
      <c r="A16" s="196"/>
      <c r="B16" s="197"/>
      <c r="C16" s="131">
        <f>C17/C58</f>
        <v>0.13672012772960354</v>
      </c>
      <c r="D16" s="112" t="s">
        <v>146</v>
      </c>
      <c r="E16" s="141">
        <v>1.0219317052062389E-2</v>
      </c>
      <c r="F16" s="141">
        <v>0.10831235901441116</v>
      </c>
      <c r="G16" s="141">
        <v>9.8094926960278647E-2</v>
      </c>
      <c r="H16" s="141">
        <v>0.19553723980606608</v>
      </c>
      <c r="I16" s="141">
        <v>0.19553723980606608</v>
      </c>
      <c r="J16" s="141">
        <v>0.19615805836981814</v>
      </c>
      <c r="K16" s="141">
        <v>9.8078595317192069E-2</v>
      </c>
      <c r="L16" s="141">
        <v>9.806226367410549E-2</v>
      </c>
      <c r="M16" s="124"/>
      <c r="N16" s="124"/>
      <c r="O16" s="124"/>
      <c r="P16" s="124"/>
      <c r="Q16" s="133">
        <f>SUM(E16:P16)</f>
        <v>1</v>
      </c>
    </row>
    <row r="17" spans="1:17" s="109" customFormat="1" ht="15" x14ac:dyDescent="0.25">
      <c r="A17" s="196"/>
      <c r="B17" s="197"/>
      <c r="C17" s="114">
        <f>PLANILHA!I34</f>
        <v>1064191.7599999998</v>
      </c>
      <c r="D17" s="112" t="s">
        <v>753</v>
      </c>
      <c r="E17" s="115">
        <f>$C17*E16</f>
        <v>10875.312999632284</v>
      </c>
      <c r="F17" s="115">
        <f t="shared" ref="F17:L17" si="2">$C17*F16</f>
        <v>115265.11996929806</v>
      </c>
      <c r="G17" s="115">
        <f t="shared" si="2"/>
        <v>104391.81296893036</v>
      </c>
      <c r="H17" s="115">
        <f t="shared" si="2"/>
        <v>208089.11937475947</v>
      </c>
      <c r="I17" s="115">
        <f t="shared" si="2"/>
        <v>208089.11937475947</v>
      </c>
      <c r="J17" s="115">
        <f t="shared" si="2"/>
        <v>208749.78937475945</v>
      </c>
      <c r="K17" s="115">
        <f t="shared" si="2"/>
        <v>104374.43296893037</v>
      </c>
      <c r="L17" s="115">
        <f t="shared" si="2"/>
        <v>104357.05296893037</v>
      </c>
      <c r="M17" s="123"/>
      <c r="N17" s="123"/>
      <c r="O17" s="123"/>
      <c r="P17" s="123"/>
      <c r="Q17" s="115">
        <f>SUM(E17:P17)</f>
        <v>1064191.7599999998</v>
      </c>
    </row>
    <row r="18" spans="1:17" s="109" customFormat="1" ht="15" x14ac:dyDescent="0.25">
      <c r="A18" s="196" t="s">
        <v>450</v>
      </c>
      <c r="B18" s="198" t="s">
        <v>25</v>
      </c>
      <c r="C18" s="114"/>
      <c r="D18" s="112" t="s">
        <v>752</v>
      </c>
      <c r="E18" s="115"/>
      <c r="F18" s="123"/>
      <c r="G18" s="146"/>
      <c r="H18" s="146"/>
      <c r="I18" s="146"/>
      <c r="J18" s="146"/>
      <c r="K18" s="123"/>
      <c r="L18" s="123"/>
      <c r="M18" s="123"/>
      <c r="N18" s="123"/>
      <c r="O18" s="123"/>
      <c r="P18" s="123"/>
      <c r="Q18" s="115"/>
    </row>
    <row r="19" spans="1:17" s="109" customFormat="1" ht="15" x14ac:dyDescent="0.25">
      <c r="A19" s="196"/>
      <c r="B19" s="199"/>
      <c r="C19" s="136">
        <f>C20/C58</f>
        <v>1.995087788407815E-2</v>
      </c>
      <c r="D19" s="112" t="s">
        <v>146</v>
      </c>
      <c r="E19" s="115"/>
      <c r="F19" s="137"/>
      <c r="G19" s="141">
        <v>0.40044858907805386</v>
      </c>
      <c r="H19" s="141">
        <v>0.19987687473618113</v>
      </c>
      <c r="I19" s="141">
        <v>0.19987687473618113</v>
      </c>
      <c r="J19" s="141">
        <v>0.1997976614495838</v>
      </c>
      <c r="K19" s="138"/>
      <c r="L19" s="138"/>
      <c r="M19" s="137"/>
      <c r="N19" s="137"/>
      <c r="O19" s="137"/>
      <c r="P19" s="137"/>
      <c r="Q19" s="133">
        <f>SUM(E19:P19)</f>
        <v>0.99999999999999989</v>
      </c>
    </row>
    <row r="20" spans="1:17" s="109" customFormat="1" ht="15" x14ac:dyDescent="0.25">
      <c r="A20" s="196"/>
      <c r="B20" s="200"/>
      <c r="C20" s="114">
        <f>PLANILHA!I139</f>
        <v>155292.13</v>
      </c>
      <c r="D20" s="112" t="s">
        <v>753</v>
      </c>
      <c r="E20" s="115"/>
      <c r="F20" s="123"/>
      <c r="G20" s="115">
        <f>$C20*G19</f>
        <v>62186.514353425722</v>
      </c>
      <c r="H20" s="115">
        <f>$C20*H19</f>
        <v>31039.305615524758</v>
      </c>
      <c r="I20" s="115">
        <f>$C20*I19</f>
        <v>31039.305615524758</v>
      </c>
      <c r="J20" s="115">
        <f>$C20*J19</f>
        <v>31027.004415524756</v>
      </c>
      <c r="K20" s="115"/>
      <c r="L20" s="115"/>
      <c r="M20" s="123"/>
      <c r="N20" s="123"/>
      <c r="O20" s="123"/>
      <c r="P20" s="123"/>
      <c r="Q20" s="115">
        <f>SUM(E20:P20)</f>
        <v>155292.13</v>
      </c>
    </row>
    <row r="21" spans="1:17" s="109" customFormat="1" ht="15" x14ac:dyDescent="0.25">
      <c r="A21" s="196" t="s">
        <v>504</v>
      </c>
      <c r="B21" s="198" t="s">
        <v>31</v>
      </c>
      <c r="C21" s="114"/>
      <c r="D21" s="112" t="s">
        <v>752</v>
      </c>
      <c r="E21" s="115"/>
      <c r="F21" s="123"/>
      <c r="G21" s="123"/>
      <c r="H21" s="123"/>
      <c r="I21" s="123"/>
      <c r="J21" s="146"/>
      <c r="K21" s="146"/>
      <c r="L21" s="146"/>
      <c r="M21" s="123"/>
      <c r="N21" s="123"/>
      <c r="O21" s="123"/>
      <c r="P21" s="123"/>
      <c r="Q21" s="115"/>
    </row>
    <row r="22" spans="1:17" s="109" customFormat="1" ht="15" x14ac:dyDescent="0.25">
      <c r="A22" s="196"/>
      <c r="B22" s="199"/>
      <c r="C22" s="136">
        <f>C23/C58</f>
        <v>3.9434263610176878E-2</v>
      </c>
      <c r="D22" s="112" t="s">
        <v>146</v>
      </c>
      <c r="E22" s="115"/>
      <c r="F22" s="137"/>
      <c r="G22" s="137"/>
      <c r="H22" s="137"/>
      <c r="I22" s="137"/>
      <c r="J22" s="141">
        <v>0.19987972813309829</v>
      </c>
      <c r="K22" s="141">
        <v>0.30019429153873733</v>
      </c>
      <c r="L22" s="141">
        <v>0.49992598032816454</v>
      </c>
      <c r="M22" s="137"/>
      <c r="N22" s="137"/>
      <c r="O22" s="137"/>
      <c r="P22" s="137"/>
      <c r="Q22" s="133">
        <f>SUM(E22:P22)</f>
        <v>1.0000000000000002</v>
      </c>
    </row>
    <row r="23" spans="1:17" s="109" customFormat="1" ht="15" x14ac:dyDescent="0.25">
      <c r="A23" s="196"/>
      <c r="B23" s="199"/>
      <c r="C23" s="114">
        <f>PLANILHA!I193</f>
        <v>306945.43</v>
      </c>
      <c r="D23" s="112" t="s">
        <v>753</v>
      </c>
      <c r="E23" s="115"/>
      <c r="F23" s="123"/>
      <c r="G23" s="123"/>
      <c r="H23" s="123"/>
      <c r="I23" s="123"/>
      <c r="J23" s="115">
        <f>$C23*J22</f>
        <v>61352.169100096951</v>
      </c>
      <c r="K23" s="115">
        <f t="shared" ref="K23:L23" si="3">$C23*K22</f>
        <v>92143.265899903097</v>
      </c>
      <c r="L23" s="115">
        <f t="shared" si="3"/>
        <v>153449.995</v>
      </c>
      <c r="M23" s="123"/>
      <c r="N23" s="123"/>
      <c r="O23" s="123"/>
      <c r="P23" s="123"/>
      <c r="Q23" s="115">
        <f>SUM(E23:P23)</f>
        <v>306945.43000000005</v>
      </c>
    </row>
    <row r="24" spans="1:17" s="109" customFormat="1" ht="15" x14ac:dyDescent="0.25">
      <c r="A24" s="196" t="s">
        <v>516</v>
      </c>
      <c r="B24" s="201" t="s">
        <v>34</v>
      </c>
      <c r="C24" s="116"/>
      <c r="D24" s="112" t="s">
        <v>752</v>
      </c>
      <c r="E24" s="115"/>
      <c r="F24" s="123"/>
      <c r="G24" s="123"/>
      <c r="H24" s="123"/>
      <c r="I24" s="123"/>
      <c r="J24" s="146"/>
      <c r="K24" s="146"/>
      <c r="L24" s="146"/>
      <c r="M24" s="123"/>
      <c r="N24" s="123"/>
      <c r="O24" s="123"/>
      <c r="P24" s="123"/>
      <c r="Q24" s="115"/>
    </row>
    <row r="25" spans="1:17" s="109" customFormat="1" ht="15" x14ac:dyDescent="0.25">
      <c r="A25" s="196"/>
      <c r="B25" s="201"/>
      <c r="C25" s="139">
        <f>C26/C58</f>
        <v>1.8903659374927873E-2</v>
      </c>
      <c r="D25" s="112" t="s">
        <v>146</v>
      </c>
      <c r="E25" s="115"/>
      <c r="F25" s="137"/>
      <c r="G25" s="137"/>
      <c r="H25" s="137"/>
      <c r="I25" s="137"/>
      <c r="J25" s="141">
        <v>0.39986520147410287</v>
      </c>
      <c r="K25" s="141">
        <v>0.5000001243800446</v>
      </c>
      <c r="L25" s="141">
        <v>0.10013467414585256</v>
      </c>
      <c r="M25" s="137"/>
      <c r="N25" s="137"/>
      <c r="O25" s="137"/>
      <c r="P25" s="137"/>
      <c r="Q25" s="133">
        <f>SUM(E25:P25)</f>
        <v>1</v>
      </c>
    </row>
    <row r="26" spans="1:17" s="109" customFormat="1" ht="15" x14ac:dyDescent="0.25">
      <c r="A26" s="196"/>
      <c r="B26" s="201"/>
      <c r="C26" s="116">
        <f>PLANILHA!I205</f>
        <v>147140.87</v>
      </c>
      <c r="D26" s="112" t="s">
        <v>753</v>
      </c>
      <c r="E26" s="115"/>
      <c r="F26" s="123"/>
      <c r="G26" s="123"/>
      <c r="H26" s="123"/>
      <c r="I26" s="123"/>
      <c r="J26" s="115">
        <f>$C26*J25</f>
        <v>58836.513627624779</v>
      </c>
      <c r="K26" s="115">
        <f t="shared" ref="K26" si="4">$C26*K25</f>
        <v>73570.45330138797</v>
      </c>
      <c r="L26" s="115">
        <f t="shared" ref="L26" si="5">$C26*L25</f>
        <v>14733.903070987251</v>
      </c>
      <c r="M26" s="123"/>
      <c r="N26" s="123"/>
      <c r="O26" s="123"/>
      <c r="P26" s="123"/>
      <c r="Q26" s="115">
        <f>SUM(E26:P26)</f>
        <v>147140.87</v>
      </c>
    </row>
    <row r="27" spans="1:17" s="109" customFormat="1" ht="15" x14ac:dyDescent="0.25">
      <c r="A27" s="196" t="s">
        <v>538</v>
      </c>
      <c r="B27" s="201" t="s">
        <v>38</v>
      </c>
      <c r="C27" s="116"/>
      <c r="D27" s="112" t="s">
        <v>752</v>
      </c>
      <c r="E27" s="146"/>
      <c r="F27" s="146"/>
      <c r="G27" s="146"/>
      <c r="H27" s="146"/>
      <c r="I27" s="146"/>
      <c r="J27" s="146"/>
      <c r="K27" s="146"/>
      <c r="L27" s="146"/>
      <c r="M27" s="123"/>
      <c r="N27" s="123"/>
      <c r="O27" s="123"/>
      <c r="P27" s="123"/>
      <c r="Q27" s="115"/>
    </row>
    <row r="28" spans="1:17" s="109" customFormat="1" ht="15" x14ac:dyDescent="0.25">
      <c r="A28" s="196"/>
      <c r="B28" s="201"/>
      <c r="C28" s="139">
        <f>C29/C58</f>
        <v>1.3004443380743393E-2</v>
      </c>
      <c r="D28" s="112" t="s">
        <v>146</v>
      </c>
      <c r="E28" s="141">
        <v>1.3000000000000001E-2</v>
      </c>
      <c r="F28" s="141">
        <v>7.980000000000001E-2</v>
      </c>
      <c r="G28" s="141">
        <v>0.11280000000000001</v>
      </c>
      <c r="H28" s="141">
        <v>0.14369999999999999</v>
      </c>
      <c r="I28" s="141">
        <v>0.1371</v>
      </c>
      <c r="J28" s="141">
        <v>0.20469999999999999</v>
      </c>
      <c r="K28" s="141">
        <v>0.1535</v>
      </c>
      <c r="L28" s="141">
        <v>0.15539999999999998</v>
      </c>
      <c r="M28" s="137"/>
      <c r="N28" s="137"/>
      <c r="O28" s="137"/>
      <c r="P28" s="137"/>
      <c r="Q28" s="133">
        <f>SUM(E28:P28)</f>
        <v>1</v>
      </c>
    </row>
    <row r="29" spans="1:17" s="109" customFormat="1" ht="15" x14ac:dyDescent="0.25">
      <c r="A29" s="196"/>
      <c r="B29" s="201"/>
      <c r="C29" s="116">
        <f>PLANILHA!I227</f>
        <v>101223</v>
      </c>
      <c r="D29" s="112" t="s">
        <v>753</v>
      </c>
      <c r="E29" s="115">
        <f>$C29*E28</f>
        <v>1315.8990000000001</v>
      </c>
      <c r="F29" s="115">
        <f t="shared" ref="F29:L29" si="6">$C29*F28</f>
        <v>8077.5954000000011</v>
      </c>
      <c r="G29" s="115">
        <f t="shared" si="6"/>
        <v>11417.954400000001</v>
      </c>
      <c r="H29" s="115">
        <f t="shared" si="6"/>
        <v>14545.7451</v>
      </c>
      <c r="I29" s="115">
        <f t="shared" si="6"/>
        <v>13877.6733</v>
      </c>
      <c r="J29" s="115">
        <f t="shared" si="6"/>
        <v>20720.348099999999</v>
      </c>
      <c r="K29" s="115">
        <f t="shared" si="6"/>
        <v>15537.7305</v>
      </c>
      <c r="L29" s="115">
        <f t="shared" si="6"/>
        <v>15730.054199999999</v>
      </c>
      <c r="M29" s="123"/>
      <c r="N29" s="123"/>
      <c r="O29" s="123"/>
      <c r="P29" s="123"/>
      <c r="Q29" s="115">
        <f>SUM(E29:P29)</f>
        <v>101223</v>
      </c>
    </row>
    <row r="30" spans="1:17" s="109" customFormat="1" ht="15" x14ac:dyDescent="0.25">
      <c r="A30" s="196" t="s">
        <v>540</v>
      </c>
      <c r="B30" s="201" t="s">
        <v>289</v>
      </c>
      <c r="C30" s="116"/>
      <c r="D30" s="112" t="s">
        <v>752</v>
      </c>
      <c r="E30" s="146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15"/>
    </row>
    <row r="31" spans="1:17" s="109" customFormat="1" ht="15" x14ac:dyDescent="0.25">
      <c r="A31" s="196"/>
      <c r="B31" s="201"/>
      <c r="C31" s="139">
        <f>C32/C58</f>
        <v>2.7323822877253429E-3</v>
      </c>
      <c r="D31" s="112" t="s">
        <v>146</v>
      </c>
      <c r="E31" s="141">
        <v>1</v>
      </c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3">
        <f>SUM(E31:P31)</f>
        <v>1</v>
      </c>
    </row>
    <row r="32" spans="1:17" s="109" customFormat="1" ht="15" x14ac:dyDescent="0.25">
      <c r="A32" s="196"/>
      <c r="B32" s="201"/>
      <c r="C32" s="116">
        <f>PLANILHA!I229</f>
        <v>21268.11</v>
      </c>
      <c r="D32" s="112" t="s">
        <v>753</v>
      </c>
      <c r="E32" s="115">
        <f>$C32*E31</f>
        <v>21268.11</v>
      </c>
      <c r="F32" s="115"/>
      <c r="G32" s="115"/>
      <c r="H32" s="115"/>
      <c r="I32" s="115"/>
      <c r="J32" s="115"/>
      <c r="K32" s="115"/>
      <c r="L32" s="115"/>
      <c r="M32" s="123"/>
      <c r="N32" s="123"/>
      <c r="O32" s="123"/>
      <c r="P32" s="123"/>
      <c r="Q32" s="115">
        <f>SUM(E32:P32)</f>
        <v>21268.11</v>
      </c>
    </row>
    <row r="33" spans="1:17" s="109" customFormat="1" ht="15" x14ac:dyDescent="0.25">
      <c r="A33" s="127"/>
      <c r="B33" s="126" t="s">
        <v>772</v>
      </c>
      <c r="C33" s="128"/>
      <c r="D33" s="129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</row>
    <row r="34" spans="1:17" s="109" customFormat="1" ht="15" x14ac:dyDescent="0.25">
      <c r="A34" s="202" t="s">
        <v>548</v>
      </c>
      <c r="B34" s="203" t="s">
        <v>1</v>
      </c>
      <c r="C34" s="116"/>
      <c r="D34" s="112" t="s">
        <v>752</v>
      </c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15"/>
    </row>
    <row r="35" spans="1:17" s="109" customFormat="1" ht="15" x14ac:dyDescent="0.25">
      <c r="A35" s="202"/>
      <c r="B35" s="203"/>
      <c r="C35" s="139">
        <f>C36/C58</f>
        <v>1.6134275519000759E-2</v>
      </c>
      <c r="D35" s="112" t="s">
        <v>146</v>
      </c>
      <c r="E35" s="141">
        <v>0.37994067751060534</v>
      </c>
      <c r="F35" s="141">
        <v>0.41061072303762997</v>
      </c>
      <c r="G35" s="141">
        <v>2.0821477129985926E-2</v>
      </c>
      <c r="H35" s="141">
        <v>2.0821477129985926E-2</v>
      </c>
      <c r="I35" s="141">
        <v>2.0821477129985926E-2</v>
      </c>
      <c r="J35" s="141">
        <v>2.0821477129985926E-2</v>
      </c>
      <c r="K35" s="141">
        <v>2.0821477129985926E-2</v>
      </c>
      <c r="L35" s="141">
        <v>2.0821477129985926E-2</v>
      </c>
      <c r="M35" s="141">
        <v>2.0821477129985926E-2</v>
      </c>
      <c r="N35" s="141">
        <v>2.0821477129985926E-2</v>
      </c>
      <c r="O35" s="141">
        <v>2.0821477129985926E-2</v>
      </c>
      <c r="P35" s="141">
        <v>2.2055305281891313E-2</v>
      </c>
      <c r="Q35" s="133">
        <f>SUM(E35:P35)</f>
        <v>1</v>
      </c>
    </row>
    <row r="36" spans="1:17" s="109" customFormat="1" ht="15" x14ac:dyDescent="0.25">
      <c r="A36" s="202"/>
      <c r="B36" s="203"/>
      <c r="C36" s="116">
        <f>PLANILHA!I237</f>
        <v>125584.74999999999</v>
      </c>
      <c r="D36" s="112" t="s">
        <v>753</v>
      </c>
      <c r="E36" s="115">
        <f>$C36*E35</f>
        <v>47714.75499999999</v>
      </c>
      <c r="F36" s="115">
        <f t="shared" ref="F36:P36" si="7">$C36*F35</f>
        <v>51566.444999999992</v>
      </c>
      <c r="G36" s="115">
        <f t="shared" si="7"/>
        <v>2614.8599999999997</v>
      </c>
      <c r="H36" s="115">
        <f t="shared" si="7"/>
        <v>2614.8599999999997</v>
      </c>
      <c r="I36" s="115">
        <f t="shared" si="7"/>
        <v>2614.8599999999997</v>
      </c>
      <c r="J36" s="115">
        <f t="shared" si="7"/>
        <v>2614.8599999999997</v>
      </c>
      <c r="K36" s="115">
        <f t="shared" si="7"/>
        <v>2614.8599999999997</v>
      </c>
      <c r="L36" s="115">
        <f t="shared" si="7"/>
        <v>2614.8599999999997</v>
      </c>
      <c r="M36" s="115">
        <f t="shared" si="7"/>
        <v>2614.8599999999997</v>
      </c>
      <c r="N36" s="115">
        <f t="shared" si="7"/>
        <v>2614.8599999999997</v>
      </c>
      <c r="O36" s="115">
        <f t="shared" si="7"/>
        <v>2614.8599999999997</v>
      </c>
      <c r="P36" s="115">
        <f t="shared" si="7"/>
        <v>2769.81</v>
      </c>
      <c r="Q36" s="115">
        <f>SUM(E36:P36)</f>
        <v>125584.74999999999</v>
      </c>
    </row>
    <row r="37" spans="1:17" s="109" customFormat="1" ht="15" x14ac:dyDescent="0.25">
      <c r="A37" s="202" t="s">
        <v>564</v>
      </c>
      <c r="B37" s="203" t="s">
        <v>99</v>
      </c>
      <c r="C37" s="116"/>
      <c r="D37" s="112" t="s">
        <v>752</v>
      </c>
      <c r="E37" s="122"/>
      <c r="F37" s="146"/>
      <c r="G37" s="146"/>
      <c r="H37" s="146"/>
      <c r="I37" s="123"/>
      <c r="J37" s="123"/>
      <c r="K37" s="123"/>
      <c r="L37" s="123"/>
      <c r="M37" s="123"/>
      <c r="N37" s="123"/>
      <c r="O37" s="123"/>
      <c r="P37" s="123"/>
      <c r="Q37" s="115"/>
    </row>
    <row r="38" spans="1:17" s="109" customFormat="1" ht="15" x14ac:dyDescent="0.25">
      <c r="A38" s="202"/>
      <c r="B38" s="203"/>
      <c r="C38" s="139">
        <f>C39/C58</f>
        <v>1.6611395459074689E-2</v>
      </c>
      <c r="D38" s="112" t="s">
        <v>146</v>
      </c>
      <c r="E38" s="140"/>
      <c r="F38" s="141">
        <v>0.3</v>
      </c>
      <c r="G38" s="141">
        <v>0.39999999999999997</v>
      </c>
      <c r="H38" s="141">
        <v>0.3</v>
      </c>
      <c r="I38" s="137"/>
      <c r="J38" s="137"/>
      <c r="K38" s="137"/>
      <c r="L38" s="137"/>
      <c r="M38" s="137"/>
      <c r="N38" s="137"/>
      <c r="O38" s="137"/>
      <c r="P38" s="137"/>
      <c r="Q38" s="133">
        <f>SUM(E38:P38)</f>
        <v>1</v>
      </c>
    </row>
    <row r="39" spans="1:17" s="109" customFormat="1" ht="15" x14ac:dyDescent="0.25">
      <c r="A39" s="202"/>
      <c r="B39" s="203"/>
      <c r="C39" s="116">
        <f>PLANILHA!I253</f>
        <v>129298.51999999999</v>
      </c>
      <c r="D39" s="112" t="s">
        <v>753</v>
      </c>
      <c r="E39" s="123"/>
      <c r="F39" s="115">
        <f>$C39*F38</f>
        <v>38789.555999999997</v>
      </c>
      <c r="G39" s="115">
        <f>$C39*G38</f>
        <v>51719.407999999989</v>
      </c>
      <c r="H39" s="115">
        <f>$C39*H38</f>
        <v>38789.555999999997</v>
      </c>
      <c r="I39" s="123"/>
      <c r="J39" s="123"/>
      <c r="K39" s="123"/>
      <c r="L39" s="123"/>
      <c r="M39" s="123"/>
      <c r="N39" s="123"/>
      <c r="O39" s="123"/>
      <c r="P39" s="123"/>
      <c r="Q39" s="115">
        <f>SUM(E39:P39)</f>
        <v>129298.51999999997</v>
      </c>
    </row>
    <row r="40" spans="1:17" s="109" customFormat="1" ht="15" x14ac:dyDescent="0.25">
      <c r="A40" s="202" t="s">
        <v>569</v>
      </c>
      <c r="B40" s="203" t="s">
        <v>3</v>
      </c>
      <c r="C40" s="116"/>
      <c r="D40" s="112" t="s">
        <v>752</v>
      </c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22"/>
      <c r="Q40" s="115"/>
    </row>
    <row r="41" spans="1:17" s="109" customFormat="1" ht="15" x14ac:dyDescent="0.25">
      <c r="A41" s="202"/>
      <c r="B41" s="203"/>
      <c r="C41" s="139">
        <f>C42/C58</f>
        <v>0.65746638773163624</v>
      </c>
      <c r="D41" s="112" t="s">
        <v>146</v>
      </c>
      <c r="E41" s="141">
        <v>4.354923081161895E-3</v>
      </c>
      <c r="F41" s="141">
        <v>0.10056086160197766</v>
      </c>
      <c r="G41" s="141">
        <v>0.1015599324440644</v>
      </c>
      <c r="H41" s="141">
        <v>0.10255900328615113</v>
      </c>
      <c r="I41" s="141">
        <v>9.9561790759890939E-2</v>
      </c>
      <c r="J41" s="141">
        <v>9.8562719917804201E-2</v>
      </c>
      <c r="K41" s="141">
        <v>9.8566116082795294E-2</v>
      </c>
      <c r="L41" s="141">
        <v>9.8566116082795294E-2</v>
      </c>
      <c r="M41" s="141">
        <v>9.8569512247786387E-2</v>
      </c>
      <c r="N41" s="141">
        <v>9.8569512247786387E-2</v>
      </c>
      <c r="O41" s="141">
        <v>9.8569512247786387E-2</v>
      </c>
      <c r="P41" s="140"/>
      <c r="Q41" s="133">
        <f>SUM(E41:P41)</f>
        <v>1</v>
      </c>
    </row>
    <row r="42" spans="1:17" s="109" customFormat="1" ht="15" x14ac:dyDescent="0.25">
      <c r="A42" s="202"/>
      <c r="B42" s="203"/>
      <c r="C42" s="116">
        <f>PLANILHA!I258</f>
        <v>5117537.0000000009</v>
      </c>
      <c r="D42" s="112" t="s">
        <v>753</v>
      </c>
      <c r="E42" s="115">
        <f>$C42*E41</f>
        <v>22286.480000000003</v>
      </c>
      <c r="F42" s="115">
        <f t="shared" ref="F42:O42" si="8">$C42*F41</f>
        <v>514623.93000000005</v>
      </c>
      <c r="G42" s="115">
        <f t="shared" si="8"/>
        <v>519736.71200000012</v>
      </c>
      <c r="H42" s="115">
        <f t="shared" si="8"/>
        <v>524849.49400000006</v>
      </c>
      <c r="I42" s="115">
        <f t="shared" si="8"/>
        <v>509511.1480000001</v>
      </c>
      <c r="J42" s="115">
        <f t="shared" si="8"/>
        <v>504398.36600000004</v>
      </c>
      <c r="K42" s="115">
        <f t="shared" si="8"/>
        <v>504415.74600000004</v>
      </c>
      <c r="L42" s="115">
        <f t="shared" si="8"/>
        <v>504415.74600000004</v>
      </c>
      <c r="M42" s="115">
        <f t="shared" si="8"/>
        <v>504433.12600000011</v>
      </c>
      <c r="N42" s="115">
        <f t="shared" si="8"/>
        <v>504433.12600000011</v>
      </c>
      <c r="O42" s="115">
        <f t="shared" si="8"/>
        <v>504433.12600000011</v>
      </c>
      <c r="P42" s="123"/>
      <c r="Q42" s="115">
        <f>SUM(E42:P42)</f>
        <v>5117537.0000000009</v>
      </c>
    </row>
    <row r="43" spans="1:17" s="109" customFormat="1" ht="15" x14ac:dyDescent="0.25">
      <c r="A43" s="202" t="s">
        <v>620</v>
      </c>
      <c r="B43" s="203" t="s">
        <v>25</v>
      </c>
      <c r="C43" s="116"/>
      <c r="D43" s="112" t="s">
        <v>752</v>
      </c>
      <c r="E43" s="122"/>
      <c r="F43" s="123"/>
      <c r="G43" s="123"/>
      <c r="H43" s="123"/>
      <c r="I43" s="123"/>
      <c r="J43" s="123"/>
      <c r="K43" s="123"/>
      <c r="L43" s="123"/>
      <c r="M43" s="123"/>
      <c r="N43" s="146"/>
      <c r="O43" s="146"/>
      <c r="P43" s="146"/>
      <c r="Q43" s="115"/>
    </row>
    <row r="44" spans="1:17" s="109" customFormat="1" ht="15" x14ac:dyDescent="0.25">
      <c r="A44" s="202"/>
      <c r="B44" s="203"/>
      <c r="C44" s="139">
        <f>C45/C58</f>
        <v>1.9260137835177521E-2</v>
      </c>
      <c r="D44" s="112" t="s">
        <v>146</v>
      </c>
      <c r="E44" s="140"/>
      <c r="F44" s="137"/>
      <c r="G44" s="137"/>
      <c r="H44" s="137"/>
      <c r="I44" s="137"/>
      <c r="J44" s="137"/>
      <c r="K44" s="137"/>
      <c r="L44" s="137"/>
      <c r="M44" s="137"/>
      <c r="N44" s="141">
        <v>0.20194781684765678</v>
      </c>
      <c r="O44" s="141">
        <v>0.49773671732852121</v>
      </c>
      <c r="P44" s="141">
        <v>0.30031546582382168</v>
      </c>
      <c r="Q44" s="133">
        <f>SUM(E44:P44)</f>
        <v>0.99999999999999956</v>
      </c>
    </row>
    <row r="45" spans="1:17" s="109" customFormat="1" ht="15" x14ac:dyDescent="0.25">
      <c r="A45" s="202"/>
      <c r="B45" s="203"/>
      <c r="C45" s="116">
        <f>PLANILHA!I309</f>
        <v>149915.6</v>
      </c>
      <c r="D45" s="112" t="s">
        <v>753</v>
      </c>
      <c r="E45" s="123"/>
      <c r="F45" s="123"/>
      <c r="G45" s="123"/>
      <c r="H45" s="123"/>
      <c r="I45" s="123"/>
      <c r="J45" s="123"/>
      <c r="K45" s="123"/>
      <c r="L45" s="123"/>
      <c r="M45" s="123"/>
      <c r="N45" s="115">
        <f>$C45*N44</f>
        <v>30275.128131406575</v>
      </c>
      <c r="O45" s="115">
        <f>$C45*O44</f>
        <v>74618.498620335653</v>
      </c>
      <c r="P45" s="115">
        <f>$C45*P44</f>
        <v>45021.973248257724</v>
      </c>
      <c r="Q45" s="115">
        <f>SUM(E45:P45)</f>
        <v>149915.59999999995</v>
      </c>
    </row>
    <row r="46" spans="1:17" s="109" customFormat="1" ht="15" x14ac:dyDescent="0.25">
      <c r="A46" s="202" t="s">
        <v>690</v>
      </c>
      <c r="B46" s="203" t="s">
        <v>116</v>
      </c>
      <c r="C46" s="116"/>
      <c r="D46" s="112" t="s">
        <v>752</v>
      </c>
      <c r="E46" s="122"/>
      <c r="F46" s="123"/>
      <c r="G46" s="123"/>
      <c r="H46" s="123"/>
      <c r="I46" s="123"/>
      <c r="J46" s="123"/>
      <c r="K46" s="123"/>
      <c r="L46" s="123"/>
      <c r="M46" s="123"/>
      <c r="N46" s="123"/>
      <c r="O46" s="146"/>
      <c r="P46" s="146"/>
      <c r="Q46" s="115"/>
    </row>
    <row r="47" spans="1:17" s="109" customFormat="1" ht="15" x14ac:dyDescent="0.25">
      <c r="A47" s="202"/>
      <c r="B47" s="203"/>
      <c r="C47" s="139">
        <f>C48/C58</f>
        <v>4.6304826976685699E-4</v>
      </c>
      <c r="D47" s="112" t="s">
        <v>146</v>
      </c>
      <c r="E47" s="140"/>
      <c r="F47" s="137"/>
      <c r="G47" s="137"/>
      <c r="H47" s="137"/>
      <c r="I47" s="137"/>
      <c r="J47" s="137"/>
      <c r="K47" s="137"/>
      <c r="L47" s="137"/>
      <c r="M47" s="137"/>
      <c r="N47" s="137"/>
      <c r="O47" s="141">
        <v>0.80002044258189808</v>
      </c>
      <c r="P47" s="141">
        <v>0.19997955741810194</v>
      </c>
      <c r="Q47" s="133">
        <f>SUM(E47:P47)</f>
        <v>1</v>
      </c>
    </row>
    <row r="48" spans="1:17" s="109" customFormat="1" ht="15" x14ac:dyDescent="0.25">
      <c r="A48" s="202"/>
      <c r="B48" s="203"/>
      <c r="C48" s="116">
        <f>PLANILHA!I379</f>
        <v>3604.24</v>
      </c>
      <c r="D48" s="112" t="s">
        <v>753</v>
      </c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15">
        <f>$C48*O47</f>
        <v>2883.4656799713803</v>
      </c>
      <c r="P48" s="115">
        <f>$C48*P47</f>
        <v>720.77432002861974</v>
      </c>
      <c r="Q48" s="115">
        <f>SUM(E48:P48)</f>
        <v>3604.24</v>
      </c>
    </row>
    <row r="49" spans="1:18" s="109" customFormat="1" ht="15" x14ac:dyDescent="0.25">
      <c r="A49" s="202" t="s">
        <v>692</v>
      </c>
      <c r="B49" s="203" t="s">
        <v>34</v>
      </c>
      <c r="C49" s="116"/>
      <c r="D49" s="112" t="s">
        <v>752</v>
      </c>
      <c r="E49" s="122"/>
      <c r="F49" s="123"/>
      <c r="G49" s="123"/>
      <c r="H49" s="123"/>
      <c r="I49" s="123"/>
      <c r="J49" s="123"/>
      <c r="K49" s="123"/>
      <c r="L49" s="123"/>
      <c r="M49" s="123"/>
      <c r="N49" s="123"/>
      <c r="O49" s="146"/>
      <c r="P49" s="146"/>
      <c r="Q49" s="115"/>
    </row>
    <row r="50" spans="1:18" s="109" customFormat="1" ht="15" x14ac:dyDescent="0.25">
      <c r="A50" s="202"/>
      <c r="B50" s="203"/>
      <c r="C50" s="139">
        <f>C51/C58</f>
        <v>4.0872555844620982E-3</v>
      </c>
      <c r="D50" s="112" t="s">
        <v>146</v>
      </c>
      <c r="E50" s="140"/>
      <c r="F50" s="142"/>
      <c r="G50" s="142"/>
      <c r="H50" s="142"/>
      <c r="I50" s="142"/>
      <c r="J50" s="142"/>
      <c r="K50" s="142"/>
      <c r="L50" s="142"/>
      <c r="M50" s="142"/>
      <c r="N50" s="142"/>
      <c r="O50" s="141">
        <v>0.30016845940110487</v>
      </c>
      <c r="P50" s="141">
        <v>0.6998315405988953</v>
      </c>
      <c r="Q50" s="133">
        <f>SUM(E50:P50)</f>
        <v>1.0000000000000002</v>
      </c>
    </row>
    <row r="51" spans="1:18" s="109" customFormat="1" ht="15" x14ac:dyDescent="0.25">
      <c r="A51" s="202"/>
      <c r="B51" s="203"/>
      <c r="C51" s="116">
        <f>PLANILHA!I381</f>
        <v>31814.070000000003</v>
      </c>
      <c r="D51" s="112" t="s">
        <v>753</v>
      </c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15">
        <f>$C51*O50</f>
        <v>9549.5803791789094</v>
      </c>
      <c r="P51" s="115">
        <f>$C51*P50</f>
        <v>22264.489620821099</v>
      </c>
      <c r="Q51" s="115">
        <f>SUM(E51:P51)</f>
        <v>31814.070000000007</v>
      </c>
    </row>
    <row r="52" spans="1:18" s="109" customFormat="1" ht="15" x14ac:dyDescent="0.25">
      <c r="A52" s="207" t="s">
        <v>709</v>
      </c>
      <c r="B52" s="209" t="s">
        <v>118</v>
      </c>
      <c r="C52" s="114"/>
      <c r="D52" s="112" t="s">
        <v>752</v>
      </c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15"/>
    </row>
    <row r="53" spans="1:18" s="109" customFormat="1" ht="15" x14ac:dyDescent="0.25">
      <c r="A53" s="207"/>
      <c r="B53" s="209"/>
      <c r="C53" s="136">
        <f>C54/C58</f>
        <v>3.8873679766773334E-2</v>
      </c>
      <c r="D53" s="112" t="s">
        <v>146</v>
      </c>
      <c r="E53" s="141">
        <v>1.2499999999999999E-2</v>
      </c>
      <c r="F53" s="141">
        <v>0.10880000000000001</v>
      </c>
      <c r="G53" s="141">
        <v>0.10329999999999999</v>
      </c>
      <c r="H53" s="141">
        <v>0.10189999999999998</v>
      </c>
      <c r="I53" s="141">
        <v>9.219999999999999E-2</v>
      </c>
      <c r="J53" s="141">
        <v>9.1299999999999992E-2</v>
      </c>
      <c r="K53" s="141">
        <v>9.1299999999999992E-2</v>
      </c>
      <c r="L53" s="141">
        <v>9.1299999999999992E-2</v>
      </c>
      <c r="M53" s="141">
        <v>9.1299999999999992E-2</v>
      </c>
      <c r="N53" s="141">
        <v>9.669999999999998E-2</v>
      </c>
      <c r="O53" s="141">
        <v>0.10679999999999998</v>
      </c>
      <c r="P53" s="141">
        <v>1.2599999999999998E-2</v>
      </c>
      <c r="Q53" s="133">
        <f>SUM(E53:P53)</f>
        <v>0.99999999999999978</v>
      </c>
    </row>
    <row r="54" spans="1:18" s="109" customFormat="1" ht="15" x14ac:dyDescent="0.25">
      <c r="A54" s="208"/>
      <c r="B54" s="210"/>
      <c r="C54" s="114">
        <f>PLANILHA!I398</f>
        <v>302582</v>
      </c>
      <c r="D54" s="112" t="s">
        <v>753</v>
      </c>
      <c r="E54" s="115">
        <f>$C54*E53</f>
        <v>3782.2749999999996</v>
      </c>
      <c r="F54" s="115">
        <f t="shared" ref="F54:P54" si="9">$C54*F53</f>
        <v>32920.921600000001</v>
      </c>
      <c r="G54" s="115">
        <f t="shared" si="9"/>
        <v>31256.720599999997</v>
      </c>
      <c r="H54" s="115">
        <f t="shared" si="9"/>
        <v>30833.105799999994</v>
      </c>
      <c r="I54" s="115">
        <f t="shared" si="9"/>
        <v>27898.060399999998</v>
      </c>
      <c r="J54" s="115">
        <f t="shared" si="9"/>
        <v>27625.736599999997</v>
      </c>
      <c r="K54" s="115">
        <f t="shared" si="9"/>
        <v>27625.736599999997</v>
      </c>
      <c r="L54" s="115">
        <f t="shared" si="9"/>
        <v>27625.736599999997</v>
      </c>
      <c r="M54" s="115">
        <f t="shared" si="9"/>
        <v>27625.736599999997</v>
      </c>
      <c r="N54" s="115">
        <f t="shared" si="9"/>
        <v>29259.679399999994</v>
      </c>
      <c r="O54" s="115">
        <f t="shared" si="9"/>
        <v>32315.757599999994</v>
      </c>
      <c r="P54" s="115">
        <f t="shared" si="9"/>
        <v>3812.5331999999994</v>
      </c>
      <c r="Q54" s="115">
        <f>SUM(E54:P54)</f>
        <v>302582</v>
      </c>
    </row>
    <row r="55" spans="1:18" s="109" customFormat="1" ht="15" x14ac:dyDescent="0.25">
      <c r="A55" s="207" t="s">
        <v>711</v>
      </c>
      <c r="B55" s="209" t="s">
        <v>315</v>
      </c>
      <c r="C55" s="114"/>
      <c r="D55" s="112" t="s">
        <v>752</v>
      </c>
      <c r="E55" s="146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15"/>
    </row>
    <row r="56" spans="1:18" s="109" customFormat="1" ht="15" x14ac:dyDescent="0.25">
      <c r="A56" s="207"/>
      <c r="B56" s="209"/>
      <c r="C56" s="136">
        <f>C57/C58</f>
        <v>3.8558830479623303E-3</v>
      </c>
      <c r="D56" s="112" t="s">
        <v>146</v>
      </c>
      <c r="E56" s="141">
        <v>1</v>
      </c>
      <c r="F56" s="143"/>
      <c r="G56" s="137"/>
      <c r="H56" s="137"/>
      <c r="I56" s="137"/>
      <c r="J56" s="137"/>
      <c r="K56" s="137"/>
      <c r="L56" s="137"/>
      <c r="M56" s="138"/>
      <c r="N56" s="138"/>
      <c r="O56" s="138"/>
      <c r="P56" s="138"/>
      <c r="Q56" s="133">
        <f>SUM(E56:P56)</f>
        <v>1</v>
      </c>
    </row>
    <row r="57" spans="1:18" s="109" customFormat="1" ht="15" x14ac:dyDescent="0.25">
      <c r="A57" s="208"/>
      <c r="B57" s="210"/>
      <c r="C57" s="114">
        <f>PLANILHA!I400</f>
        <v>30013.13</v>
      </c>
      <c r="D57" s="112" t="s">
        <v>753</v>
      </c>
      <c r="E57" s="115">
        <f>$C57*E56</f>
        <v>30013.13</v>
      </c>
      <c r="F57" s="123"/>
      <c r="G57" s="144"/>
      <c r="H57" s="144"/>
      <c r="I57" s="144"/>
      <c r="J57" s="144"/>
      <c r="K57" s="144"/>
      <c r="L57" s="144"/>
      <c r="M57" s="145"/>
      <c r="N57" s="145"/>
      <c r="O57" s="145"/>
      <c r="P57" s="145"/>
      <c r="Q57" s="115">
        <f>SUM(E57:P57)</f>
        <v>30013.13</v>
      </c>
    </row>
    <row r="58" spans="1:18" s="109" customFormat="1" ht="15" x14ac:dyDescent="0.2">
      <c r="A58" s="211" t="s">
        <v>754</v>
      </c>
      <c r="B58" s="211"/>
      <c r="C58" s="212">
        <f>C54+C45+C42+C39+C36+C32+C29+C26+C23+C20+C17+C14+C11+C51+C48+C57</f>
        <v>7783724.1500000004</v>
      </c>
      <c r="D58" s="212"/>
      <c r="E58" s="117">
        <f>E54+E45+E42+E39+E36+E32+E29+E26+E23+E20+E17+E14+E11+E48+E51+E57</f>
        <v>149795.84567954339</v>
      </c>
      <c r="F58" s="117">
        <f t="shared" ref="F58:P58" si="10">F54+F45+F42+F39+F36+F32+F29+F26+F23+F20+F17+F14+F11+F48+F51+F57</f>
        <v>787055.25460947584</v>
      </c>
      <c r="G58" s="117">
        <f t="shared" si="10"/>
        <v>817184.25600226724</v>
      </c>
      <c r="H58" s="117">
        <f t="shared" si="10"/>
        <v>865248.49189028435</v>
      </c>
      <c r="I58" s="117">
        <f t="shared" si="10"/>
        <v>795645.02669028437</v>
      </c>
      <c r="J58" s="117">
        <f t="shared" si="10"/>
        <v>917939.64721800573</v>
      </c>
      <c r="K58" s="117">
        <f t="shared" si="10"/>
        <v>822897.08527022135</v>
      </c>
      <c r="L58" s="117">
        <f t="shared" si="10"/>
        <v>825697.15783991758</v>
      </c>
      <c r="M58" s="117">
        <f t="shared" si="10"/>
        <v>534673.7226000001</v>
      </c>
      <c r="N58" s="117">
        <f t="shared" si="10"/>
        <v>566582.79353140667</v>
      </c>
      <c r="O58" s="117">
        <f t="shared" si="10"/>
        <v>626415.28827948601</v>
      </c>
      <c r="P58" s="117">
        <f t="shared" si="10"/>
        <v>74589.580389107432</v>
      </c>
      <c r="Q58" s="117">
        <f>Q54+Q45+Q42+Q39+Q36+Q32+Q29+Q26+Q23+Q20+Q17+Q14+Q11+Q48+Q51+Q57</f>
        <v>7783724.1500000004</v>
      </c>
      <c r="R58" s="118"/>
    </row>
    <row r="59" spans="1:18" s="109" customFormat="1" ht="15" x14ac:dyDescent="0.2">
      <c r="A59" s="204" t="s">
        <v>755</v>
      </c>
      <c r="B59" s="204"/>
      <c r="C59" s="204"/>
      <c r="D59" s="204"/>
      <c r="E59" s="148">
        <f>E58/$C58</f>
        <v>1.9244752613637187E-2</v>
      </c>
      <c r="F59" s="148">
        <f t="shared" ref="F59:P59" si="11">F58/$C58</f>
        <v>0.10111551224608542</v>
      </c>
      <c r="G59" s="148">
        <f t="shared" si="11"/>
        <v>0.10498628166342036</v>
      </c>
      <c r="H59" s="148">
        <f t="shared" si="11"/>
        <v>0.11116124816554353</v>
      </c>
      <c r="I59" s="148">
        <f t="shared" si="11"/>
        <v>0.10221906780834265</v>
      </c>
      <c r="J59" s="148">
        <f t="shared" si="11"/>
        <v>0.11793064984426584</v>
      </c>
      <c r="K59" s="148">
        <f t="shared" si="11"/>
        <v>0.10572022715761598</v>
      </c>
      <c r="L59" s="148">
        <f t="shared" si="11"/>
        <v>0.10607996145905524</v>
      </c>
      <c r="M59" s="148">
        <f t="shared" si="11"/>
        <v>6.8691247569455563E-2</v>
      </c>
      <c r="N59" s="148">
        <f t="shared" si="11"/>
        <v>7.2790708228195194E-2</v>
      </c>
      <c r="O59" s="148">
        <f t="shared" si="11"/>
        <v>8.0477580680898872E-2</v>
      </c>
      <c r="P59" s="148">
        <f t="shared" si="11"/>
        <v>9.5827625634841429E-3</v>
      </c>
      <c r="Q59" s="148">
        <f>SUM(E59:P59)</f>
        <v>1</v>
      </c>
    </row>
    <row r="60" spans="1:18" s="109" customFormat="1" ht="15" x14ac:dyDescent="0.2">
      <c r="A60" s="204" t="s">
        <v>756</v>
      </c>
      <c r="B60" s="204"/>
      <c r="C60" s="204"/>
      <c r="D60" s="204"/>
      <c r="E60" s="119">
        <f>E58</f>
        <v>149795.84567954339</v>
      </c>
      <c r="F60" s="119">
        <f t="shared" ref="F60:P60" si="12">F58</f>
        <v>787055.25460947584</v>
      </c>
      <c r="G60" s="119">
        <f t="shared" si="12"/>
        <v>817184.25600226724</v>
      </c>
      <c r="H60" s="119">
        <f t="shared" si="12"/>
        <v>865248.49189028435</v>
      </c>
      <c r="I60" s="119">
        <f t="shared" si="12"/>
        <v>795645.02669028437</v>
      </c>
      <c r="J60" s="119">
        <f t="shared" si="12"/>
        <v>917939.64721800573</v>
      </c>
      <c r="K60" s="119">
        <f t="shared" si="12"/>
        <v>822897.08527022135</v>
      </c>
      <c r="L60" s="119">
        <f t="shared" si="12"/>
        <v>825697.15783991758</v>
      </c>
      <c r="M60" s="119">
        <f t="shared" si="12"/>
        <v>534673.7226000001</v>
      </c>
      <c r="N60" s="119">
        <f t="shared" si="12"/>
        <v>566582.79353140667</v>
      </c>
      <c r="O60" s="119">
        <f t="shared" si="12"/>
        <v>626415.28827948601</v>
      </c>
      <c r="P60" s="119">
        <f t="shared" si="12"/>
        <v>74589.580389107432</v>
      </c>
      <c r="Q60" s="119">
        <f>SUM(E60:P60)</f>
        <v>7783724.1500000004</v>
      </c>
    </row>
    <row r="61" spans="1:18" s="109" customFormat="1" ht="15" x14ac:dyDescent="0.25">
      <c r="A61" s="205" t="s">
        <v>757</v>
      </c>
      <c r="B61" s="205"/>
      <c r="C61" s="205"/>
      <c r="D61" s="205"/>
      <c r="E61" s="120">
        <f>E60</f>
        <v>149795.84567954339</v>
      </c>
      <c r="F61" s="120">
        <f>E61+F60</f>
        <v>936851.10028901929</v>
      </c>
      <c r="G61" s="120">
        <f t="shared" ref="G61:P61" si="13">F61+G60</f>
        <v>1754035.3562912866</v>
      </c>
      <c r="H61" s="120">
        <f t="shared" si="13"/>
        <v>2619283.8481815709</v>
      </c>
      <c r="I61" s="120">
        <f t="shared" si="13"/>
        <v>3414928.8748718551</v>
      </c>
      <c r="J61" s="120">
        <f t="shared" si="13"/>
        <v>4332868.5220898613</v>
      </c>
      <c r="K61" s="120">
        <f t="shared" si="13"/>
        <v>5155765.6073600827</v>
      </c>
      <c r="L61" s="120">
        <f t="shared" si="13"/>
        <v>5981462.7652000003</v>
      </c>
      <c r="M61" s="120">
        <f t="shared" si="13"/>
        <v>6516136.4878000002</v>
      </c>
      <c r="N61" s="120">
        <f t="shared" si="13"/>
        <v>7082719.2813314069</v>
      </c>
      <c r="O61" s="120">
        <f t="shared" si="13"/>
        <v>7709134.5696108928</v>
      </c>
      <c r="P61" s="120">
        <f t="shared" si="13"/>
        <v>7783724.1500000004</v>
      </c>
      <c r="Q61" s="149">
        <f>P61/C58</f>
        <v>1</v>
      </c>
    </row>
    <row r="62" spans="1:18" s="109" customFormat="1" ht="15" x14ac:dyDescent="0.2">
      <c r="A62" s="206" t="s">
        <v>758</v>
      </c>
      <c r="B62" s="206"/>
      <c r="C62" s="206"/>
      <c r="D62" s="206"/>
      <c r="E62" s="150">
        <f>E59</f>
        <v>1.9244752613637187E-2</v>
      </c>
      <c r="F62" s="150">
        <f>E62+F59</f>
        <v>0.12036026485972261</v>
      </c>
      <c r="G62" s="150">
        <f t="shared" ref="G62:P62" si="14">F62+G59</f>
        <v>0.22534654652314295</v>
      </c>
      <c r="H62" s="150">
        <f t="shared" si="14"/>
        <v>0.33650779468868647</v>
      </c>
      <c r="I62" s="150">
        <f t="shared" si="14"/>
        <v>0.43872686249702914</v>
      </c>
      <c r="J62" s="150">
        <f t="shared" si="14"/>
        <v>0.55665751234129501</v>
      </c>
      <c r="K62" s="150">
        <f t="shared" si="14"/>
        <v>0.66237773949891099</v>
      </c>
      <c r="L62" s="150">
        <f t="shared" si="14"/>
        <v>0.76845770095796628</v>
      </c>
      <c r="M62" s="150">
        <f t="shared" si="14"/>
        <v>0.83714894852742183</v>
      </c>
      <c r="N62" s="150">
        <f t="shared" si="14"/>
        <v>0.90993965675561705</v>
      </c>
      <c r="O62" s="150">
        <f t="shared" si="14"/>
        <v>0.99041723743651588</v>
      </c>
      <c r="P62" s="150">
        <f t="shared" si="14"/>
        <v>1</v>
      </c>
      <c r="Q62" s="150">
        <f>P62/Q61</f>
        <v>1</v>
      </c>
    </row>
  </sheetData>
  <sheetProtection algorithmName="SHA-512" hashValue="YFaHq//Q5pTOSmxm0ZYXJ/HIAF4lFdgiIJtte/Fn6o3NNe92O2CFE2gy8AQY9xwg0yaOcLUX4s5dh3AcDwyDcQ==" saltValue="q5KbrmsL1x/c9JsvZGJF6A==" spinCount="100000" sheet="1" objects="1" scenarios="1"/>
  <mergeCells count="44">
    <mergeCell ref="A43:A45"/>
    <mergeCell ref="B43:B45"/>
    <mergeCell ref="A60:D60"/>
    <mergeCell ref="A61:D61"/>
    <mergeCell ref="A62:D62"/>
    <mergeCell ref="A46:A48"/>
    <mergeCell ref="B46:B48"/>
    <mergeCell ref="A49:A51"/>
    <mergeCell ref="B49:B51"/>
    <mergeCell ref="A52:A54"/>
    <mergeCell ref="B52:B54"/>
    <mergeCell ref="A55:A57"/>
    <mergeCell ref="B55:B57"/>
    <mergeCell ref="A58:B58"/>
    <mergeCell ref="C58:D58"/>
    <mergeCell ref="A59:D59"/>
    <mergeCell ref="A34:A36"/>
    <mergeCell ref="B34:B36"/>
    <mergeCell ref="A37:A39"/>
    <mergeCell ref="B37:B39"/>
    <mergeCell ref="A40:A42"/>
    <mergeCell ref="B40:B42"/>
    <mergeCell ref="A24:A26"/>
    <mergeCell ref="B24:B26"/>
    <mergeCell ref="A27:A29"/>
    <mergeCell ref="B27:B29"/>
    <mergeCell ref="A30:A32"/>
    <mergeCell ref="B30:B32"/>
    <mergeCell ref="A15:A17"/>
    <mergeCell ref="B15:B17"/>
    <mergeCell ref="A18:A20"/>
    <mergeCell ref="B18:B20"/>
    <mergeCell ref="A21:A23"/>
    <mergeCell ref="B21:B23"/>
    <mergeCell ref="B6:Q6"/>
    <mergeCell ref="A9:A11"/>
    <mergeCell ref="B9:B11"/>
    <mergeCell ref="A12:A14"/>
    <mergeCell ref="B12:B14"/>
    <mergeCell ref="A1:Q1"/>
    <mergeCell ref="A2:Q2"/>
    <mergeCell ref="A3:Q3"/>
    <mergeCell ref="B5:Q5"/>
    <mergeCell ref="A4:Q4"/>
  </mergeCells>
  <printOptions horizontalCentered="1"/>
  <pageMargins left="0.29527559055118113" right="0.29527559055118113" top="0.29527559055118113" bottom="0.29527559055118113" header="0" footer="0"/>
  <pageSetup paperSize="9" scale="58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3"/>
  <sheetViews>
    <sheetView zoomScale="130" zoomScaleNormal="130" workbookViewId="0">
      <pane ySplit="8" topLeftCell="A9" activePane="bottomLeft" state="frozen"/>
      <selection pane="bottomLeft" activeCell="A8" sqref="A8:B8"/>
    </sheetView>
  </sheetViews>
  <sheetFormatPr defaultColWidth="9.140625" defaultRowHeight="12.75" x14ac:dyDescent="0.2"/>
  <cols>
    <col min="1" max="1" width="61.28515625" style="79" customWidth="1"/>
    <col min="2" max="2" width="24" style="79" customWidth="1"/>
    <col min="3" max="16384" width="9.140625" style="79"/>
  </cols>
  <sheetData>
    <row r="1" spans="1:2" x14ac:dyDescent="0.2">
      <c r="A1" s="215" t="s">
        <v>318</v>
      </c>
      <c r="B1" s="216"/>
    </row>
    <row r="2" spans="1:2" x14ac:dyDescent="0.2">
      <c r="A2" s="217" t="s">
        <v>319</v>
      </c>
      <c r="B2" s="218"/>
    </row>
    <row r="3" spans="1:2" x14ac:dyDescent="0.2">
      <c r="A3" s="219" t="s">
        <v>320</v>
      </c>
      <c r="B3" s="220"/>
    </row>
    <row r="4" spans="1:2" x14ac:dyDescent="0.2">
      <c r="A4" s="221" t="s">
        <v>729</v>
      </c>
      <c r="B4" s="222"/>
    </row>
    <row r="5" spans="1:2" ht="15.75" x14ac:dyDescent="0.2">
      <c r="A5" s="223" t="s">
        <v>779</v>
      </c>
      <c r="B5" s="224"/>
    </row>
    <row r="6" spans="1:2" s="84" customFormat="1" ht="12" customHeight="1" x14ac:dyDescent="0.2">
      <c r="A6" s="80"/>
      <c r="B6" s="81"/>
    </row>
    <row r="7" spans="1:2" ht="25.5" customHeight="1" x14ac:dyDescent="0.2">
      <c r="A7" s="225" t="s">
        <v>741</v>
      </c>
      <c r="B7" s="226"/>
    </row>
    <row r="8" spans="1:2" ht="18" customHeight="1" x14ac:dyDescent="0.2">
      <c r="A8" s="227" t="s">
        <v>775</v>
      </c>
      <c r="B8" s="228"/>
    </row>
    <row r="9" spans="1:2" x14ac:dyDescent="0.2">
      <c r="A9" s="89"/>
      <c r="B9" s="88"/>
    </row>
    <row r="10" spans="1:2" x14ac:dyDescent="0.2">
      <c r="A10" s="91" t="s">
        <v>730</v>
      </c>
      <c r="B10" s="91" t="s">
        <v>731</v>
      </c>
    </row>
    <row r="11" spans="1:2" ht="22.5" customHeight="1" x14ac:dyDescent="0.2">
      <c r="A11" s="92" t="s">
        <v>732</v>
      </c>
      <c r="B11" s="154">
        <v>4.6699999999999998E-2</v>
      </c>
    </row>
    <row r="12" spans="1:2" ht="22.5" customHeight="1" x14ac:dyDescent="0.2">
      <c r="A12" s="92" t="s">
        <v>742</v>
      </c>
      <c r="B12" s="154">
        <v>1.15E-2</v>
      </c>
    </row>
    <row r="13" spans="1:2" ht="22.5" customHeight="1" x14ac:dyDescent="0.2">
      <c r="A13" s="92" t="s">
        <v>744</v>
      </c>
      <c r="B13" s="154">
        <v>9.7000000000000003E-3</v>
      </c>
    </row>
    <row r="14" spans="1:2" ht="22.5" customHeight="1" x14ac:dyDescent="0.2">
      <c r="A14" s="92" t="s">
        <v>745</v>
      </c>
      <c r="B14" s="154">
        <v>5.1999999999999998E-3</v>
      </c>
    </row>
    <row r="15" spans="1:2" ht="22.5" customHeight="1" x14ac:dyDescent="0.2">
      <c r="A15" s="94"/>
      <c r="B15" s="95">
        <f>SUM(B11:B14)</f>
        <v>7.3099999999999998E-2</v>
      </c>
    </row>
    <row r="16" spans="1:2" ht="22.5" customHeight="1" x14ac:dyDescent="0.2">
      <c r="A16" s="94"/>
      <c r="B16" s="96"/>
    </row>
    <row r="17" spans="1:2" ht="22.5" customHeight="1" x14ac:dyDescent="0.2">
      <c r="A17" s="91" t="s">
        <v>733</v>
      </c>
      <c r="B17" s="91" t="s">
        <v>731</v>
      </c>
    </row>
    <row r="18" spans="1:2" ht="22.5" customHeight="1" x14ac:dyDescent="0.2">
      <c r="A18" s="92" t="s">
        <v>746</v>
      </c>
      <c r="B18" s="154">
        <v>0.08</v>
      </c>
    </row>
    <row r="19" spans="1:2" ht="22.5" customHeight="1" x14ac:dyDescent="0.2">
      <c r="A19" s="94"/>
      <c r="B19" s="97">
        <f>B18</f>
        <v>0.08</v>
      </c>
    </row>
    <row r="20" spans="1:2" ht="22.5" customHeight="1" x14ac:dyDescent="0.2">
      <c r="A20" s="94"/>
      <c r="B20" s="96"/>
    </row>
    <row r="21" spans="1:2" ht="22.5" customHeight="1" x14ac:dyDescent="0.2">
      <c r="A21" s="91" t="s">
        <v>734</v>
      </c>
      <c r="B21" s="91" t="s">
        <v>731</v>
      </c>
    </row>
    <row r="22" spans="1:2" ht="22.5" customHeight="1" x14ac:dyDescent="0.2">
      <c r="A22" s="92" t="s">
        <v>735</v>
      </c>
      <c r="B22" s="154">
        <v>6.4999999999999997E-3</v>
      </c>
    </row>
    <row r="23" spans="1:2" ht="22.5" customHeight="1" x14ac:dyDescent="0.2">
      <c r="A23" s="92" t="s">
        <v>736</v>
      </c>
      <c r="B23" s="154">
        <v>0.03</v>
      </c>
    </row>
    <row r="24" spans="1:2" ht="22.5" customHeight="1" x14ac:dyDescent="0.2">
      <c r="A24" s="92" t="s">
        <v>743</v>
      </c>
      <c r="B24" s="154">
        <v>0.03</v>
      </c>
    </row>
    <row r="25" spans="1:2" ht="22.5" customHeight="1" x14ac:dyDescent="0.2">
      <c r="A25" s="92" t="s">
        <v>737</v>
      </c>
      <c r="B25" s="93" t="s">
        <v>739</v>
      </c>
    </row>
    <row r="26" spans="1:2" ht="22.5" customHeight="1" x14ac:dyDescent="0.2">
      <c r="A26" s="94"/>
      <c r="B26" s="100">
        <f>SUM(B22:B25)</f>
        <v>6.6500000000000004E-2</v>
      </c>
    </row>
    <row r="27" spans="1:2" ht="22.5" customHeight="1" x14ac:dyDescent="0.2">
      <c r="A27" s="94"/>
      <c r="B27" s="102"/>
    </row>
    <row r="28" spans="1:2" ht="22.5" customHeight="1" x14ac:dyDescent="0.2">
      <c r="A28" s="213" t="s">
        <v>738</v>
      </c>
      <c r="B28" s="214"/>
    </row>
    <row r="29" spans="1:2" x14ac:dyDescent="0.2">
      <c r="A29" s="94"/>
      <c r="B29" s="96"/>
    </row>
    <row r="30" spans="1:2" x14ac:dyDescent="0.2">
      <c r="A30" s="94"/>
      <c r="B30" s="96"/>
    </row>
    <row r="31" spans="1:2" x14ac:dyDescent="0.2">
      <c r="A31" s="94"/>
      <c r="B31" s="96"/>
    </row>
    <row r="32" spans="1:2" x14ac:dyDescent="0.2">
      <c r="A32" s="94"/>
      <c r="B32" s="96"/>
    </row>
    <row r="33" spans="1:2" x14ac:dyDescent="0.2">
      <c r="A33" s="91" t="s">
        <v>747</v>
      </c>
      <c r="B33" s="103">
        <f>ROUND(((1+(B11+B13+B14))*(1+B12)*(1+B18)/(1-B26)-1),4)</f>
        <v>0.24229999999999999</v>
      </c>
    </row>
  </sheetData>
  <sheetProtection algorithmName="SHA-512" hashValue="5XiwUWdOSgXuZ+XOZd960Vw6iMG4gddTG4UgIXUwHuV7W633K+MUu0SC0lbk9y5Apxw2zKmWOLAQ2TmqaGUlXQ==" saltValue="sB0UyHAwbXesWKAZLcgjXA==" spinCount="100000" sheet="1" objects="1" scenarios="1"/>
  <mergeCells count="8">
    <mergeCell ref="A28:B28"/>
    <mergeCell ref="A1:B1"/>
    <mergeCell ref="A2:B2"/>
    <mergeCell ref="A3:B3"/>
    <mergeCell ref="A4:B4"/>
    <mergeCell ref="A5:B5"/>
    <mergeCell ref="A7:B7"/>
    <mergeCell ref="A8:B8"/>
  </mergeCells>
  <printOptions horizontalCentered="1"/>
  <pageMargins left="0.19685039370078741" right="0.19685039370078741" top="0.59055118110236227" bottom="0.39370078740157483" header="0.11811023622047245" footer="0.19685039370078741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="145" zoomScaleNormal="145" workbookViewId="0">
      <pane ySplit="8" topLeftCell="A9" activePane="bottomLeft" state="frozen"/>
      <selection pane="bottomLeft" activeCell="A6" sqref="A6"/>
    </sheetView>
  </sheetViews>
  <sheetFormatPr defaultColWidth="9.140625" defaultRowHeight="12.75" x14ac:dyDescent="0.2"/>
  <cols>
    <col min="1" max="1" width="61.28515625" style="79" customWidth="1"/>
    <col min="2" max="2" width="24" style="79" customWidth="1"/>
    <col min="3" max="3" width="9.140625" style="79"/>
    <col min="4" max="4" width="14.140625" style="79" customWidth="1"/>
    <col min="5" max="16384" width="9.140625" style="79"/>
  </cols>
  <sheetData>
    <row r="1" spans="1:11" x14ac:dyDescent="0.2">
      <c r="A1" s="215" t="s">
        <v>318</v>
      </c>
      <c r="B1" s="216"/>
      <c r="C1" s="104"/>
      <c r="D1" s="104"/>
      <c r="E1" s="104"/>
      <c r="F1" s="104"/>
      <c r="G1" s="104"/>
      <c r="H1" s="104"/>
      <c r="I1" s="104"/>
    </row>
    <row r="2" spans="1:11" x14ac:dyDescent="0.2">
      <c r="A2" s="217" t="s">
        <v>319</v>
      </c>
      <c r="B2" s="218"/>
      <c r="C2" s="104"/>
      <c r="D2" s="104"/>
      <c r="E2" s="104"/>
      <c r="F2" s="104"/>
      <c r="G2" s="104"/>
      <c r="H2" s="104"/>
      <c r="I2" s="104"/>
    </row>
    <row r="3" spans="1:11" x14ac:dyDescent="0.2">
      <c r="A3" s="219" t="s">
        <v>320</v>
      </c>
      <c r="B3" s="220"/>
      <c r="C3" s="104"/>
      <c r="D3" s="104"/>
      <c r="E3" s="104"/>
      <c r="F3" s="104"/>
      <c r="G3" s="104"/>
      <c r="H3" s="104"/>
      <c r="I3" s="104"/>
    </row>
    <row r="4" spans="1:11" s="105" customFormat="1" x14ac:dyDescent="0.25">
      <c r="A4" s="221" t="s">
        <v>729</v>
      </c>
      <c r="B4" s="222"/>
      <c r="C4" s="83"/>
      <c r="D4" s="83"/>
      <c r="E4" s="83"/>
      <c r="F4" s="83"/>
      <c r="G4" s="83"/>
      <c r="H4" s="83"/>
      <c r="I4" s="83"/>
      <c r="J4" s="83"/>
    </row>
    <row r="5" spans="1:11" s="84" customFormat="1" ht="15.75" x14ac:dyDescent="0.2">
      <c r="A5" s="223" t="s">
        <v>780</v>
      </c>
      <c r="B5" s="224"/>
      <c r="C5" s="83"/>
      <c r="D5" s="83"/>
      <c r="E5" s="83"/>
      <c r="F5" s="83"/>
      <c r="G5" s="83"/>
      <c r="H5" s="83"/>
      <c r="I5" s="83"/>
      <c r="J5" s="83"/>
    </row>
    <row r="6" spans="1:11" s="84" customFormat="1" ht="12" customHeight="1" x14ac:dyDescent="0.2">
      <c r="A6" s="80"/>
      <c r="B6" s="81"/>
      <c r="C6" s="82"/>
      <c r="D6" s="83"/>
      <c r="E6" s="83"/>
      <c r="F6" s="83"/>
      <c r="G6" s="83"/>
      <c r="H6" s="83"/>
      <c r="I6" s="83"/>
      <c r="J6" s="83"/>
    </row>
    <row r="7" spans="1:11" ht="25.5" customHeight="1" x14ac:dyDescent="0.2">
      <c r="A7" s="229" t="s">
        <v>741</v>
      </c>
      <c r="B7" s="226"/>
      <c r="C7" s="85"/>
      <c r="D7" s="83"/>
      <c r="E7" s="106"/>
      <c r="F7" s="106"/>
      <c r="G7" s="106"/>
      <c r="H7" s="87"/>
      <c r="I7" s="83"/>
      <c r="J7" s="83"/>
      <c r="K7" s="101"/>
    </row>
    <row r="8" spans="1:11" ht="16.5" customHeight="1" x14ac:dyDescent="0.2">
      <c r="A8" s="230" t="s">
        <v>773</v>
      </c>
      <c r="B8" s="231"/>
      <c r="C8" s="85"/>
      <c r="D8" s="83"/>
      <c r="E8" s="106"/>
      <c r="F8" s="106"/>
      <c r="G8" s="106"/>
      <c r="H8" s="87"/>
      <c r="I8" s="83"/>
      <c r="J8" s="83"/>
      <c r="K8" s="101"/>
    </row>
    <row r="9" spans="1:11" x14ac:dyDescent="0.2">
      <c r="A9" s="89"/>
      <c r="B9" s="88"/>
      <c r="C9" s="90"/>
      <c r="D9" s="83"/>
      <c r="E9" s="106"/>
      <c r="F9" s="106"/>
      <c r="G9" s="106"/>
      <c r="H9" s="87"/>
      <c r="I9" s="83"/>
      <c r="J9" s="83"/>
      <c r="K9" s="101"/>
    </row>
    <row r="10" spans="1:11" x14ac:dyDescent="0.2">
      <c r="A10" s="91" t="s">
        <v>730</v>
      </c>
      <c r="B10" s="91" t="s">
        <v>731</v>
      </c>
      <c r="C10" s="90"/>
      <c r="D10" s="83"/>
      <c r="E10" s="83"/>
      <c r="F10" s="83"/>
      <c r="G10" s="83"/>
      <c r="H10" s="83"/>
      <c r="I10" s="83"/>
      <c r="J10" s="83"/>
      <c r="K10" s="101"/>
    </row>
    <row r="11" spans="1:11" ht="22.5" customHeight="1" x14ac:dyDescent="0.2">
      <c r="A11" s="92" t="s">
        <v>732</v>
      </c>
      <c r="B11" s="154">
        <f>1.53%-1.53%+3.45%</f>
        <v>3.4500000000000003E-2</v>
      </c>
      <c r="C11" s="83"/>
      <c r="D11" s="83"/>
      <c r="E11" s="83"/>
      <c r="F11" s="83"/>
      <c r="G11" s="83"/>
      <c r="H11" s="83"/>
      <c r="I11" s="83"/>
      <c r="J11" s="83"/>
      <c r="K11" s="101"/>
    </row>
    <row r="12" spans="1:11" ht="22.5" customHeight="1" x14ac:dyDescent="0.2">
      <c r="A12" s="92" t="s">
        <v>742</v>
      </c>
      <c r="B12" s="154">
        <f>0.85%-0.85%+1.11%</f>
        <v>1.11E-2</v>
      </c>
      <c r="C12" s="83"/>
      <c r="D12" s="83"/>
      <c r="E12" s="83"/>
      <c r="F12" s="83"/>
      <c r="G12" s="83"/>
      <c r="H12" s="83"/>
      <c r="I12" s="83"/>
      <c r="J12" s="83"/>
      <c r="K12" s="101"/>
    </row>
    <row r="13" spans="1:11" ht="22.5" customHeight="1" x14ac:dyDescent="0.2">
      <c r="A13" s="92" t="s">
        <v>744</v>
      </c>
      <c r="B13" s="154">
        <f>0.85%-0.85%+0.89%</f>
        <v>8.8999999999999999E-3</v>
      </c>
      <c r="C13" s="83"/>
      <c r="D13" s="83"/>
      <c r="E13" s="106"/>
      <c r="F13" s="106"/>
      <c r="G13" s="106"/>
      <c r="H13" s="87"/>
      <c r="I13" s="83"/>
      <c r="J13" s="83"/>
      <c r="K13" s="101"/>
    </row>
    <row r="14" spans="1:11" ht="22.5" customHeight="1" x14ac:dyDescent="0.2">
      <c r="A14" s="92" t="s">
        <v>745</v>
      </c>
      <c r="B14" s="154">
        <f>0.48%-0.48%+0.82%</f>
        <v>8.199999999999999E-3</v>
      </c>
      <c r="C14" s="83"/>
      <c r="D14" s="83"/>
      <c r="E14" s="83"/>
      <c r="F14" s="83"/>
      <c r="G14" s="83"/>
      <c r="H14" s="83"/>
      <c r="I14" s="83"/>
      <c r="J14" s="83"/>
      <c r="K14" s="101"/>
    </row>
    <row r="15" spans="1:11" ht="22.5" customHeight="1" x14ac:dyDescent="0.2">
      <c r="A15" s="94"/>
      <c r="B15" s="97">
        <f>SUM(B11:B14)</f>
        <v>6.2700000000000006E-2</v>
      </c>
      <c r="C15" s="83"/>
      <c r="D15" s="83"/>
      <c r="E15" s="83"/>
      <c r="F15" s="83"/>
      <c r="G15" s="83"/>
      <c r="H15" s="83"/>
      <c r="I15" s="83"/>
      <c r="J15" s="83"/>
      <c r="K15" s="101"/>
    </row>
    <row r="16" spans="1:11" ht="22.5" customHeight="1" x14ac:dyDescent="0.2">
      <c r="A16" s="94"/>
      <c r="B16" s="96"/>
      <c r="C16" s="83"/>
      <c r="D16" s="83"/>
      <c r="E16" s="83"/>
      <c r="F16" s="83"/>
      <c r="G16" s="83"/>
      <c r="H16" s="83"/>
      <c r="I16" s="83"/>
      <c r="J16" s="83"/>
    </row>
    <row r="17" spans="1:10" ht="22.5" customHeight="1" x14ac:dyDescent="0.2">
      <c r="A17" s="91" t="s">
        <v>733</v>
      </c>
      <c r="B17" s="91" t="s">
        <v>731</v>
      </c>
      <c r="C17" s="83"/>
      <c r="D17" s="83"/>
      <c r="E17" s="83"/>
      <c r="F17" s="83"/>
      <c r="G17" s="83"/>
      <c r="H17" s="83"/>
      <c r="I17" s="83"/>
      <c r="J17" s="83"/>
    </row>
    <row r="18" spans="1:10" ht="22.5" customHeight="1" x14ac:dyDescent="0.2">
      <c r="A18" s="92" t="s">
        <v>746</v>
      </c>
      <c r="B18" s="154">
        <f>5.11%-5.11%+5.84%</f>
        <v>5.8400000000000001E-2</v>
      </c>
      <c r="C18" s="83"/>
      <c r="D18" s="108"/>
      <c r="E18" s="83"/>
      <c r="F18" s="83"/>
      <c r="G18" s="83"/>
      <c r="H18" s="83"/>
      <c r="I18" s="83"/>
      <c r="J18" s="83"/>
    </row>
    <row r="19" spans="1:10" ht="22.5" customHeight="1" x14ac:dyDescent="0.2">
      <c r="A19" s="94"/>
      <c r="B19" s="97">
        <f>SUM(B18)</f>
        <v>5.8400000000000001E-2</v>
      </c>
      <c r="C19" s="83"/>
      <c r="D19" s="83"/>
      <c r="E19" s="83"/>
      <c r="F19" s="83"/>
      <c r="G19" s="83"/>
      <c r="H19" s="83"/>
      <c r="I19" s="83"/>
      <c r="J19" s="83"/>
    </row>
    <row r="20" spans="1:10" ht="22.5" customHeight="1" x14ac:dyDescent="0.2">
      <c r="A20" s="94"/>
      <c r="B20" s="96"/>
      <c r="C20" s="83"/>
      <c r="D20" s="83"/>
      <c r="E20" s="83"/>
      <c r="F20" s="83"/>
      <c r="G20" s="83"/>
      <c r="H20" s="83"/>
      <c r="I20" s="83"/>
      <c r="J20" s="83"/>
    </row>
    <row r="21" spans="1:10" ht="22.5" customHeight="1" x14ac:dyDescent="0.2">
      <c r="A21" s="91" t="s">
        <v>734</v>
      </c>
      <c r="B21" s="91" t="s">
        <v>731</v>
      </c>
      <c r="C21" s="83"/>
      <c r="D21" s="83"/>
      <c r="E21" s="83"/>
      <c r="F21" s="83"/>
      <c r="G21" s="83"/>
      <c r="H21" s="83"/>
      <c r="I21" s="83"/>
      <c r="J21" s="83"/>
    </row>
    <row r="22" spans="1:10" ht="22.5" customHeight="1" x14ac:dyDescent="0.2">
      <c r="A22" s="92" t="s">
        <v>735</v>
      </c>
      <c r="B22" s="154">
        <v>6.4999999999999997E-3</v>
      </c>
      <c r="C22" s="83"/>
      <c r="D22" s="98"/>
      <c r="E22" s="83"/>
      <c r="F22" s="83"/>
      <c r="G22" s="83"/>
      <c r="H22" s="83"/>
      <c r="I22" s="83"/>
      <c r="J22" s="83"/>
    </row>
    <row r="23" spans="1:10" ht="22.5" customHeight="1" x14ac:dyDescent="0.2">
      <c r="A23" s="92" t="s">
        <v>736</v>
      </c>
      <c r="B23" s="154">
        <v>0.03</v>
      </c>
      <c r="C23" s="83"/>
      <c r="D23" s="98"/>
      <c r="E23" s="83"/>
      <c r="F23" s="83"/>
      <c r="G23" s="83"/>
      <c r="H23" s="83"/>
      <c r="I23" s="83"/>
      <c r="J23" s="83"/>
    </row>
    <row r="24" spans="1:10" ht="22.5" customHeight="1" x14ac:dyDescent="0.2">
      <c r="A24" s="92" t="s">
        <v>743</v>
      </c>
      <c r="B24" s="154" t="s">
        <v>739</v>
      </c>
      <c r="C24" s="83"/>
      <c r="D24" s="98"/>
      <c r="E24" s="83"/>
      <c r="F24" s="83"/>
      <c r="G24" s="83"/>
      <c r="H24" s="83"/>
      <c r="I24" s="83"/>
      <c r="J24" s="83"/>
    </row>
    <row r="25" spans="1:10" ht="22.5" customHeight="1" x14ac:dyDescent="0.2">
      <c r="A25" s="92" t="s">
        <v>737</v>
      </c>
      <c r="B25" s="155" t="s">
        <v>739</v>
      </c>
      <c r="C25" s="83"/>
      <c r="D25" s="98"/>
      <c r="E25" s="83"/>
      <c r="F25" s="99"/>
      <c r="G25" s="83"/>
      <c r="H25" s="83"/>
      <c r="I25" s="83"/>
      <c r="J25" s="83"/>
    </row>
    <row r="26" spans="1:10" ht="22.5" customHeight="1" x14ac:dyDescent="0.2">
      <c r="A26" s="94"/>
      <c r="B26" s="100">
        <f>SUM(B22:B25)</f>
        <v>3.6499999999999998E-2</v>
      </c>
      <c r="C26" s="101"/>
      <c r="D26" s="101"/>
      <c r="E26" s="101"/>
      <c r="F26" s="101"/>
      <c r="G26" s="101"/>
      <c r="H26" s="101"/>
      <c r="I26" s="101"/>
      <c r="J26" s="101"/>
    </row>
    <row r="27" spans="1:10" ht="22.5" customHeight="1" x14ac:dyDescent="0.2">
      <c r="A27" s="94"/>
      <c r="B27" s="102"/>
      <c r="C27" s="101"/>
      <c r="D27" s="101"/>
      <c r="E27" s="101"/>
      <c r="F27" s="101"/>
      <c r="G27" s="101"/>
      <c r="H27" s="101"/>
      <c r="I27" s="101"/>
      <c r="J27" s="101"/>
    </row>
    <row r="28" spans="1:10" ht="22.5" customHeight="1" x14ac:dyDescent="0.2">
      <c r="A28" s="213" t="s">
        <v>738</v>
      </c>
      <c r="B28" s="214"/>
      <c r="C28" s="101"/>
      <c r="D28" s="101"/>
      <c r="E28" s="101"/>
      <c r="F28" s="101"/>
      <c r="G28" s="101"/>
      <c r="H28" s="101"/>
      <c r="I28" s="101"/>
      <c r="J28" s="101"/>
    </row>
    <row r="29" spans="1:10" x14ac:dyDescent="0.2">
      <c r="A29" s="94"/>
      <c r="B29" s="96"/>
      <c r="C29" s="101"/>
      <c r="D29" s="101"/>
      <c r="E29" s="101"/>
      <c r="F29" s="101"/>
      <c r="G29" s="101"/>
      <c r="H29" s="101"/>
      <c r="I29" s="101"/>
      <c r="J29" s="101"/>
    </row>
    <row r="30" spans="1:10" x14ac:dyDescent="0.2">
      <c r="A30" s="94"/>
      <c r="B30" s="96"/>
      <c r="C30" s="101"/>
      <c r="D30" s="101"/>
      <c r="E30" s="101"/>
      <c r="F30" s="101"/>
      <c r="G30" s="101"/>
      <c r="H30" s="101"/>
      <c r="I30" s="101"/>
      <c r="J30" s="101"/>
    </row>
    <row r="31" spans="1:10" x14ac:dyDescent="0.2">
      <c r="A31" s="94"/>
      <c r="B31" s="96"/>
      <c r="C31" s="101"/>
      <c r="D31" s="101"/>
      <c r="E31" s="101"/>
      <c r="F31" s="101"/>
      <c r="G31" s="101"/>
      <c r="H31" s="101"/>
      <c r="I31" s="101"/>
      <c r="J31" s="101"/>
    </row>
    <row r="32" spans="1:10" x14ac:dyDescent="0.2">
      <c r="A32" s="94"/>
      <c r="B32" s="96"/>
      <c r="C32" s="101"/>
      <c r="D32" s="101"/>
      <c r="E32" s="101"/>
      <c r="F32" s="101"/>
      <c r="G32" s="101"/>
      <c r="H32" s="101"/>
      <c r="I32" s="101"/>
      <c r="J32" s="101"/>
    </row>
    <row r="33" spans="1:9" x14ac:dyDescent="0.2">
      <c r="A33" s="91" t="s">
        <v>776</v>
      </c>
      <c r="B33" s="103">
        <f>ROUND(((1+(B11+B13+B14))*(1+B12)*(1+B18)/(1-B26)-1),4)</f>
        <v>0.16800000000000001</v>
      </c>
      <c r="C33" s="101"/>
      <c r="D33" s="107"/>
      <c r="E33" s="86"/>
      <c r="F33" s="86"/>
      <c r="G33" s="86"/>
      <c r="H33" s="87"/>
      <c r="I33" s="83"/>
    </row>
  </sheetData>
  <sheetProtection algorithmName="SHA-512" hashValue="dOTfN66/Cmz1IeXbfs2+LQXr+2sZmXfBFTEhWOir1uDhBr2FCG1QWLlX0Ib3G3itHaIqYpcKbLbrhCjwzGC45g==" saltValue="OyfM3XW1WD3uPk2LibQ6OA==" spinCount="100000" sheet="1" objects="1" scenarios="1"/>
  <mergeCells count="8">
    <mergeCell ref="A28:B28"/>
    <mergeCell ref="A1:B1"/>
    <mergeCell ref="A2:B2"/>
    <mergeCell ref="A3:B3"/>
    <mergeCell ref="A4:B4"/>
    <mergeCell ref="A5:B5"/>
    <mergeCell ref="A7:B7"/>
    <mergeCell ref="A8:B8"/>
  </mergeCells>
  <printOptions horizontalCentered="1"/>
  <pageMargins left="0.19685039370078741" right="0.19685039370078741" top="0.59055118110236227" bottom="0.39370078740157483" header="0.11811023622047245" footer="0.19685039370078741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PLANILHA</vt:lpstr>
      <vt:lpstr>CRONOGRAMA</vt:lpstr>
      <vt:lpstr>BDI ONERADO</vt:lpstr>
      <vt:lpstr>BDI DIFERENCIADO</vt:lpstr>
      <vt:lpstr>'BDI DIFERENCIADO'!Area_de_impressao</vt:lpstr>
      <vt:lpstr>'BDI ONERADO'!Area_de_impressao</vt:lpstr>
      <vt:lpstr>CRONOGRAMA!Area_de_impressao</vt:lpstr>
      <vt:lpstr>PLANILHA!Area_de_impressao</vt:lpstr>
      <vt:lpstr>PLANILHA!Titulos_de_impressao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2025-08-01T12:49:24Z</cp:lastPrinted>
  <dcterms:created xsi:type="dcterms:W3CDTF">2025-07-31T12:02:56Z</dcterms:created>
  <dcterms:modified xsi:type="dcterms:W3CDTF">2025-08-01T13:19:37Z</dcterms:modified>
</cp:coreProperties>
</file>