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\1. PASTA\0. AND\Praça Amazônia\_ENVIO\"/>
    </mc:Choice>
  </mc:AlternateContent>
  <bookViews>
    <workbookView xWindow="0" yWindow="0" windowWidth="28800" windowHeight="11730"/>
  </bookViews>
  <sheets>
    <sheet name="PLANILHA" sheetId="1" r:id="rId1"/>
    <sheet name="CRONOGRAMA 6 MESES" sheetId="8" r:id="rId2"/>
    <sheet name="BDI GERAL" sheetId="5" r:id="rId3"/>
    <sheet name="BDI DIF." sheetId="6" r:id="rId4"/>
  </sheets>
  <externalReferences>
    <externalReference r:id="rId5"/>
    <externalReference r:id="rId6"/>
    <externalReference r:id="rId7"/>
  </externalReferences>
  <definedNames>
    <definedName name="_Fill" hidden="1">#REF!</definedName>
    <definedName name="_xlnm._FilterDatabase" localSheetId="0" hidden="1">PLANILHA!$A$8:$O$189</definedName>
    <definedName name="_Order1">255</definedName>
    <definedName name="_Regression_Int">1</definedName>
    <definedName name="_xlnm.Print_Area" localSheetId="3">'BDI DIF.'!$A$1:$B$33</definedName>
    <definedName name="_xlnm.Print_Area" localSheetId="2">'BDI GERAL'!$A$1:$B$33</definedName>
    <definedName name="_xlnm.Print_Area" localSheetId="1">'CRONOGRAMA 6 MESES'!$A$1:$K$66</definedName>
    <definedName name="_xlnm.Print_Area" localSheetId="0">PLANILHA!$A$1:$I$189</definedName>
    <definedName name="BDI.Opcao">[1]DADOS!$F$18</definedName>
    <definedName name="Capa" localSheetId="3" hidden="1">{#N/A,#N/A,FALSE,"ET-CAPA";#N/A,#N/A,FALSE,"ET-PAG1";#N/A,#N/A,FALSE,"ET-PAG2";#N/A,#N/A,FALSE,"ET-PAG3";#N/A,#N/A,FALSE,"ET-PAG4";#N/A,#N/A,FALSE,"ET-PAG5"}</definedName>
    <definedName name="Capa" localSheetId="1" hidden="1">{#N/A,#N/A,FALSE,"ET-CAPA";#N/A,#N/A,FALSE,"ET-PAG1";#N/A,#N/A,FALSE,"ET-PAG2";#N/A,#N/A,FALSE,"ET-PAG3";#N/A,#N/A,FALSE,"ET-PAG4";#N/A,#N/A,FALSE,"ET-PAG5"}</definedName>
    <definedName name="Capa" hidden="1">{#N/A,#N/A,FALSE,"ET-CAPA";#N/A,#N/A,FALSE,"ET-PAG1";#N/A,#N/A,FALSE,"ET-PAG2";#N/A,#N/A,FALSE,"ET-PAG3";#N/A,#N/A,FALSE,"ET-PAG4";#N/A,#N/A,FALSE,"ET-PAG5"}</definedName>
    <definedName name="DESONERACAO" localSheetId="1">IF(OR(Import.Desoneracao="DESONERADO",Import.Desoneracao="SIM"),"SIM","NÃO")</definedName>
    <definedName name="DESONERACAO">IF(OR(Import.Desoneracao="DESONERADO",Import.Desoneracao="SIM"),"SIM","NÃO")</definedName>
    <definedName name="Excel_BuiltIn_Print_Area_1">#REF!</definedName>
    <definedName name="Excel_BuiltIn_Print_Area_2">#REF!</definedName>
    <definedName name="IMAGEM">INDEX([2]Imagens!$B$1:$B$7,MATCH([2]Resumo!$B$3,[2]Imagens!$A$1:$A$7,0))</definedName>
    <definedName name="Import.Desoneracao">OFFSET([1]DADOS!$G$18,0,-1)</definedName>
    <definedName name="INSU.ORSE_COD">#REF!</definedName>
    <definedName name="INSU.ORSE_DESC">#REF!</definedName>
    <definedName name="INSU.ORSE_UND">#REF!</definedName>
    <definedName name="INSU.ORSE_VLR">#REF!</definedName>
    <definedName name="INSU.SEINFRA_COD">#REF!</definedName>
    <definedName name="INSU.SEINFRA_DESC">#REF!</definedName>
    <definedName name="INSU.SEINFRA_UND">#REF!</definedName>
    <definedName name="INSU.SEINFRA_VLR">#REF!</definedName>
    <definedName name="INSU.SICRO_COD">#REF!</definedName>
    <definedName name="INSU.SICRO_DESC">#REF!</definedName>
    <definedName name="INSU.SICRO_UND">#REF!</definedName>
    <definedName name="INSU.SICRO_VLR">#REF!</definedName>
    <definedName name="INSU.SINAPI_COD">#REF!</definedName>
    <definedName name="INSU.SINAPI_DESC">#REF!</definedName>
    <definedName name="INSU.SINAPI_UND">#REF!</definedName>
    <definedName name="INSU.SINAPI_VLR">#REF!</definedName>
    <definedName name="SERV.ORSE_COD">#REF!</definedName>
    <definedName name="SERV.ORSE_DESC">#REF!</definedName>
    <definedName name="SERV.ORSE_UND">#REF!</definedName>
    <definedName name="SERV.ORSE_VLR">#REF!</definedName>
    <definedName name="SERV.SEINFRA_COD">#REF!</definedName>
    <definedName name="SERV.SEINFRA_DESC">#REF!</definedName>
    <definedName name="SERV.SEINFRA_UND">#REF!</definedName>
    <definedName name="SERV.SEINFRA_VLR">#REF!</definedName>
    <definedName name="SERV.SINAPI_COD">#REF!</definedName>
    <definedName name="SERV.SINAPI_DESC">#REF!</definedName>
    <definedName name="SERV.SINAPI_UND">#REF!</definedName>
    <definedName name="SERV.SINAPI_VLR">#REF!</definedName>
    <definedName name="TIPOORCAMENTO">IF(VALUE([3]MENU!$O$3)=2,"Licitado","Proposto")</definedName>
    <definedName name="_xlnm.Print_Titles" localSheetId="1">'CRONOGRAMA 6 MESES'!$A:$D,'CRONOGRAMA 6 MESES'!$6:$8</definedName>
    <definedName name="_xlnm.Print_Titles" localSheetId="0">PLANILHA!$5:$8</definedName>
    <definedName name="wrn.GERAL." localSheetId="3" hidden="1">{#N/A,#N/A,FALSE,"ET-CAPA";#N/A,#N/A,FALSE,"ET-PAG1";#N/A,#N/A,FALSE,"ET-PAG2";#N/A,#N/A,FALSE,"ET-PAG3";#N/A,#N/A,FALSE,"ET-PAG4";#N/A,#N/A,FALSE,"ET-PAG5"}</definedName>
    <definedName name="wrn.GERAL." localSheetId="1" hidden="1">{#N/A,#N/A,FALSE,"ET-CAPA";#N/A,#N/A,FALSE,"ET-PAG1";#N/A,#N/A,FALSE,"ET-PAG2";#N/A,#N/A,FALSE,"ET-PAG3";#N/A,#N/A,FALSE,"ET-PAG4";#N/A,#N/A,FALSE,"ET-PAG5"}</definedName>
    <definedName name="wrn.GERAL." hidden="1">{#N/A,#N/A,FALSE,"ET-CAPA";#N/A,#N/A,FALSE,"ET-PAG1";#N/A,#N/A,FALSE,"ET-PAG2";#N/A,#N/A,FALSE,"ET-PAG3";#N/A,#N/A,FALSE,"ET-PAG4";#N/A,#N/A,FALSE,"ET-PAG5"}</definedName>
    <definedName name="wrn.GERAL2" localSheetId="3" hidden="1">{#N/A,#N/A,FALSE,"ET-CAPA";#N/A,#N/A,FALSE,"ET-PAG1";#N/A,#N/A,FALSE,"ET-PAG2";#N/A,#N/A,FALSE,"ET-PAG3";#N/A,#N/A,FALSE,"ET-PAG4";#N/A,#N/A,FALSE,"ET-PAG5"}</definedName>
    <definedName name="wrn.GERAL2" localSheetId="1" hidden="1">{#N/A,#N/A,FALSE,"ET-CAPA";#N/A,#N/A,FALSE,"ET-PAG1";#N/A,#N/A,FALSE,"ET-PAG2";#N/A,#N/A,FALSE,"ET-PAG3";#N/A,#N/A,FALSE,"ET-PAG4";#N/A,#N/A,FALSE,"ET-PAG5"}</definedName>
    <definedName name="wrn.GERAL2" hidden="1">{#N/A,#N/A,FALSE,"ET-CAPA";#N/A,#N/A,FALSE,"ET-PAG1";#N/A,#N/A,FALSE,"ET-PAG2";#N/A,#N/A,FALSE,"ET-PAG3";#N/A,#N/A,FALSE,"ET-PAG4";#N/A,#N/A,FALSE,"ET-PAG5"}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1" i="8" l="1"/>
  <c r="I61" i="8"/>
  <c r="H61" i="8"/>
  <c r="G61" i="8"/>
  <c r="F61" i="8"/>
  <c r="E61" i="8"/>
  <c r="B26" i="6" l="1"/>
  <c r="B33" i="6" s="1"/>
  <c r="I6" i="1" s="1"/>
  <c r="B19" i="6"/>
  <c r="B15" i="6"/>
  <c r="B26" i="5"/>
  <c r="B33" i="5" s="1"/>
  <c r="I5" i="1" s="1"/>
  <c r="H20" i="1" s="1"/>
  <c r="B19" i="5"/>
  <c r="B15" i="5"/>
  <c r="H184" i="1" l="1"/>
  <c r="I184" i="1" s="1"/>
  <c r="H188" i="1"/>
  <c r="I188" i="1" s="1"/>
  <c r="H187" i="1"/>
  <c r="I187" i="1" s="1"/>
  <c r="H186" i="1"/>
  <c r="I186" i="1" s="1"/>
  <c r="H185" i="1"/>
  <c r="I185" i="1" s="1"/>
  <c r="H111" i="1"/>
  <c r="H12" i="1"/>
  <c r="I12" i="1" s="1"/>
  <c r="H15" i="1"/>
  <c r="I15" i="1" s="1"/>
  <c r="H113" i="1"/>
  <c r="H85" i="1"/>
  <c r="H114" i="1"/>
  <c r="H72" i="1"/>
  <c r="H86" i="1"/>
  <c r="H174" i="1"/>
  <c r="H64" i="1"/>
  <c r="H87" i="1"/>
  <c r="H180" i="1"/>
  <c r="H88" i="1"/>
  <c r="H181" i="1"/>
  <c r="H112" i="1"/>
  <c r="H23" i="1"/>
  <c r="H89" i="1"/>
  <c r="H53" i="1"/>
  <c r="H106" i="1"/>
  <c r="I106" i="1" s="1"/>
  <c r="H172" i="1"/>
  <c r="I172" i="1" s="1"/>
  <c r="H71" i="1"/>
  <c r="I71" i="1" s="1"/>
  <c r="H162" i="1"/>
  <c r="I162" i="1" s="1"/>
  <c r="H59" i="1"/>
  <c r="I59" i="1" s="1"/>
  <c r="H153" i="1"/>
  <c r="I153" i="1" s="1"/>
  <c r="H50" i="1"/>
  <c r="I50" i="1" s="1"/>
  <c r="H144" i="1"/>
  <c r="I144" i="1" s="1"/>
  <c r="H136" i="1"/>
  <c r="I136" i="1" s="1"/>
  <c r="H81" i="1"/>
  <c r="I81" i="1" s="1"/>
  <c r="H128" i="1"/>
  <c r="I128" i="1" s="1"/>
  <c r="H119" i="1"/>
  <c r="I119" i="1" s="1"/>
  <c r="H97" i="1"/>
  <c r="I97" i="1" s="1"/>
  <c r="H39" i="1"/>
  <c r="I39" i="1" s="1"/>
  <c r="H29" i="1"/>
  <c r="I29" i="1" s="1"/>
  <c r="H19" i="1"/>
  <c r="I19" i="1" s="1"/>
  <c r="H171" i="1"/>
  <c r="I171" i="1" s="1"/>
  <c r="H161" i="1"/>
  <c r="I161" i="1" s="1"/>
  <c r="H152" i="1"/>
  <c r="I152" i="1" s="1"/>
  <c r="H143" i="1"/>
  <c r="I143" i="1" s="1"/>
  <c r="H135" i="1"/>
  <c r="I135" i="1" s="1"/>
  <c r="H127" i="1"/>
  <c r="I127" i="1" s="1"/>
  <c r="H118" i="1"/>
  <c r="I118" i="1" s="1"/>
  <c r="H105" i="1"/>
  <c r="I105" i="1" s="1"/>
  <c r="H95" i="1"/>
  <c r="I95" i="1" s="1"/>
  <c r="H80" i="1"/>
  <c r="I80" i="1" s="1"/>
  <c r="H70" i="1"/>
  <c r="I70" i="1" s="1"/>
  <c r="H58" i="1"/>
  <c r="I58" i="1" s="1"/>
  <c r="H38" i="1"/>
  <c r="I38" i="1" s="1"/>
  <c r="H28" i="1"/>
  <c r="I28" i="1" s="1"/>
  <c r="H17" i="1"/>
  <c r="I17" i="1" s="1"/>
  <c r="H170" i="1"/>
  <c r="I170" i="1" s="1"/>
  <c r="H160" i="1"/>
  <c r="I160" i="1" s="1"/>
  <c r="H151" i="1"/>
  <c r="I151" i="1" s="1"/>
  <c r="H142" i="1"/>
  <c r="I142" i="1" s="1"/>
  <c r="H134" i="1"/>
  <c r="I134" i="1" s="1"/>
  <c r="H126" i="1"/>
  <c r="I126" i="1" s="1"/>
  <c r="H117" i="1"/>
  <c r="I117" i="1" s="1"/>
  <c r="H104" i="1"/>
  <c r="I104" i="1" s="1"/>
  <c r="H94" i="1"/>
  <c r="I94" i="1" s="1"/>
  <c r="H78" i="1"/>
  <c r="I78" i="1" s="1"/>
  <c r="H69" i="1"/>
  <c r="I69" i="1" s="1"/>
  <c r="H57" i="1"/>
  <c r="I57" i="1" s="1"/>
  <c r="H47" i="1"/>
  <c r="I47" i="1" s="1"/>
  <c r="I46" i="1" s="1"/>
  <c r="C22" i="8" s="1"/>
  <c r="H36" i="1"/>
  <c r="I36" i="1" s="1"/>
  <c r="H27" i="1"/>
  <c r="I27" i="1" s="1"/>
  <c r="H16" i="1"/>
  <c r="I16" i="1" s="1"/>
  <c r="H182" i="1"/>
  <c r="I182" i="1" s="1"/>
  <c r="H169" i="1"/>
  <c r="I169" i="1" s="1"/>
  <c r="H158" i="1"/>
  <c r="I158" i="1" s="1"/>
  <c r="H149" i="1"/>
  <c r="I149" i="1" s="1"/>
  <c r="H141" i="1"/>
  <c r="I141" i="1" s="1"/>
  <c r="H133" i="1"/>
  <c r="I133" i="1" s="1"/>
  <c r="H125" i="1"/>
  <c r="I125" i="1" s="1"/>
  <c r="H116" i="1"/>
  <c r="I116" i="1" s="1"/>
  <c r="H103" i="1"/>
  <c r="I103" i="1" s="1"/>
  <c r="H93" i="1"/>
  <c r="I93" i="1" s="1"/>
  <c r="H77" i="1"/>
  <c r="I77" i="1" s="1"/>
  <c r="H56" i="1"/>
  <c r="I56" i="1" s="1"/>
  <c r="H45" i="1"/>
  <c r="I45" i="1" s="1"/>
  <c r="H35" i="1"/>
  <c r="I35" i="1" s="1"/>
  <c r="H25" i="1"/>
  <c r="I25" i="1" s="1"/>
  <c r="H14" i="1"/>
  <c r="I14" i="1" s="1"/>
  <c r="H179" i="1"/>
  <c r="I179" i="1" s="1"/>
  <c r="H168" i="1"/>
  <c r="I168" i="1" s="1"/>
  <c r="H157" i="1"/>
  <c r="I157" i="1" s="1"/>
  <c r="H148" i="1"/>
  <c r="I148" i="1" s="1"/>
  <c r="H140" i="1"/>
  <c r="I140" i="1" s="1"/>
  <c r="H132" i="1"/>
  <c r="I132" i="1" s="1"/>
  <c r="H124" i="1"/>
  <c r="I124" i="1" s="1"/>
  <c r="H115" i="1"/>
  <c r="I115" i="1" s="1"/>
  <c r="H102" i="1"/>
  <c r="I102" i="1" s="1"/>
  <c r="H92" i="1"/>
  <c r="I92" i="1" s="1"/>
  <c r="H76" i="1"/>
  <c r="I76" i="1" s="1"/>
  <c r="H66" i="1"/>
  <c r="I66" i="1" s="1"/>
  <c r="I65" i="1" s="1"/>
  <c r="C29" i="8" s="1"/>
  <c r="H55" i="1"/>
  <c r="I55" i="1" s="1"/>
  <c r="H44" i="1"/>
  <c r="I44" i="1" s="1"/>
  <c r="H33" i="1"/>
  <c r="I33" i="1" s="1"/>
  <c r="H24" i="1"/>
  <c r="I24" i="1" s="1"/>
  <c r="H13" i="1"/>
  <c r="I13" i="1" s="1"/>
  <c r="H178" i="1"/>
  <c r="I178" i="1" s="1"/>
  <c r="H167" i="1"/>
  <c r="I167" i="1" s="1"/>
  <c r="H156" i="1"/>
  <c r="I156" i="1" s="1"/>
  <c r="H147" i="1"/>
  <c r="I147" i="1" s="1"/>
  <c r="H139" i="1"/>
  <c r="I139" i="1" s="1"/>
  <c r="H131" i="1"/>
  <c r="I131" i="1" s="1"/>
  <c r="H123" i="1"/>
  <c r="I123" i="1" s="1"/>
  <c r="H109" i="1"/>
  <c r="I109" i="1" s="1"/>
  <c r="H101" i="1"/>
  <c r="I101" i="1" s="1"/>
  <c r="H75" i="1"/>
  <c r="I75" i="1" s="1"/>
  <c r="H63" i="1"/>
  <c r="I63" i="1" s="1"/>
  <c r="H54" i="1"/>
  <c r="I54" i="1" s="1"/>
  <c r="H43" i="1"/>
  <c r="I43" i="1" s="1"/>
  <c r="H32" i="1"/>
  <c r="I32" i="1" s="1"/>
  <c r="H22" i="1"/>
  <c r="I22" i="1" s="1"/>
  <c r="H176" i="1"/>
  <c r="I176" i="1" s="1"/>
  <c r="H165" i="1"/>
  <c r="I165" i="1" s="1"/>
  <c r="H155" i="1"/>
  <c r="I155" i="1" s="1"/>
  <c r="H146" i="1"/>
  <c r="I146" i="1" s="1"/>
  <c r="H138" i="1"/>
  <c r="I138" i="1" s="1"/>
  <c r="H130" i="1"/>
  <c r="I130" i="1" s="1"/>
  <c r="H121" i="1"/>
  <c r="I121" i="1" s="1"/>
  <c r="H108" i="1"/>
  <c r="I108" i="1" s="1"/>
  <c r="H83" i="1"/>
  <c r="I83" i="1" s="1"/>
  <c r="H74" i="1"/>
  <c r="I74" i="1" s="1"/>
  <c r="H62" i="1"/>
  <c r="I62" i="1" s="1"/>
  <c r="H52" i="1"/>
  <c r="I52" i="1" s="1"/>
  <c r="H42" i="1"/>
  <c r="I42" i="1" s="1"/>
  <c r="H31" i="1"/>
  <c r="I31" i="1" s="1"/>
  <c r="H21" i="1"/>
  <c r="I21" i="1" s="1"/>
  <c r="H173" i="1"/>
  <c r="I173" i="1" s="1"/>
  <c r="H163" i="1"/>
  <c r="I163" i="1" s="1"/>
  <c r="H154" i="1"/>
  <c r="I154" i="1" s="1"/>
  <c r="H145" i="1"/>
  <c r="I145" i="1" s="1"/>
  <c r="H137" i="1"/>
  <c r="I137" i="1" s="1"/>
  <c r="H129" i="1"/>
  <c r="I129" i="1" s="1"/>
  <c r="H120" i="1"/>
  <c r="I120" i="1" s="1"/>
  <c r="H107" i="1"/>
  <c r="I107" i="1" s="1"/>
  <c r="H98" i="1"/>
  <c r="I98" i="1" s="1"/>
  <c r="H82" i="1"/>
  <c r="I82" i="1" s="1"/>
  <c r="H73" i="1"/>
  <c r="I73" i="1" s="1"/>
  <c r="H61" i="1"/>
  <c r="I61" i="1" s="1"/>
  <c r="H51" i="1"/>
  <c r="I51" i="1" s="1"/>
  <c r="H41" i="1"/>
  <c r="I41" i="1" s="1"/>
  <c r="H30" i="1"/>
  <c r="I30" i="1" s="1"/>
  <c r="I20" i="1"/>
  <c r="E29" i="8" l="1"/>
  <c r="J29" i="8"/>
  <c r="G29" i="8"/>
  <c r="F29" i="8"/>
  <c r="H29" i="8"/>
  <c r="I29" i="8"/>
  <c r="I22" i="8"/>
  <c r="G22" i="8"/>
  <c r="H22" i="8"/>
  <c r="F22" i="8"/>
  <c r="E22" i="8"/>
  <c r="J22" i="8"/>
  <c r="I183" i="1"/>
  <c r="C62" i="8" s="1"/>
  <c r="E62" i="8" s="1"/>
  <c r="K62" i="8" s="1"/>
  <c r="I164" i="1"/>
  <c r="C54" i="8" s="1"/>
  <c r="I175" i="1"/>
  <c r="C58" i="8" s="1"/>
  <c r="I37" i="1"/>
  <c r="C18" i="8" s="1"/>
  <c r="I34" i="1"/>
  <c r="C16" i="8" s="1"/>
  <c r="I181" i="1"/>
  <c r="I88" i="1"/>
  <c r="I11" i="1"/>
  <c r="C10" i="8" s="1"/>
  <c r="I112" i="1"/>
  <c r="I23" i="1"/>
  <c r="I18" i="1" s="1"/>
  <c r="C12" i="8" s="1"/>
  <c r="I180" i="1"/>
  <c r="I87" i="1"/>
  <c r="I72" i="1"/>
  <c r="I68" i="1" s="1"/>
  <c r="C32" i="8" s="1"/>
  <c r="I111" i="1"/>
  <c r="I174" i="1"/>
  <c r="I86" i="1"/>
  <c r="I89" i="1"/>
  <c r="I114" i="1"/>
  <c r="I85" i="1"/>
  <c r="I53" i="1"/>
  <c r="I49" i="1" s="1"/>
  <c r="C25" i="8" s="1"/>
  <c r="I113" i="1"/>
  <c r="I64" i="1"/>
  <c r="I40" i="1"/>
  <c r="C20" i="8" s="1"/>
  <c r="I26" i="1"/>
  <c r="C14" i="8" s="1"/>
  <c r="I100" i="1"/>
  <c r="C44" i="8" s="1"/>
  <c r="I150" i="1"/>
  <c r="C50" i="8" s="1"/>
  <c r="I91" i="1"/>
  <c r="C39" i="8" s="1"/>
  <c r="I96" i="1"/>
  <c r="C41" i="8" s="1"/>
  <c r="I159" i="1"/>
  <c r="C52" i="8" s="1"/>
  <c r="I79" i="1"/>
  <c r="C34" i="8" s="1"/>
  <c r="I122" i="1"/>
  <c r="C48" i="8" s="1"/>
  <c r="I41" i="8" l="1"/>
  <c r="H41" i="8"/>
  <c r="F41" i="8"/>
  <c r="E41" i="8"/>
  <c r="J41" i="8"/>
  <c r="G41" i="8"/>
  <c r="G39" i="8"/>
  <c r="I39" i="8"/>
  <c r="J39" i="8"/>
  <c r="H39" i="8"/>
  <c r="F39" i="8"/>
  <c r="E39" i="8"/>
  <c r="J58" i="8"/>
  <c r="E58" i="8"/>
  <c r="F58" i="8"/>
  <c r="H58" i="8"/>
  <c r="G58" i="8"/>
  <c r="I58" i="8"/>
  <c r="J44" i="8"/>
  <c r="H44" i="8"/>
  <c r="F44" i="8"/>
  <c r="E44" i="8"/>
  <c r="G44" i="8"/>
  <c r="I44" i="8"/>
  <c r="I10" i="8"/>
  <c r="E10" i="8"/>
  <c r="G10" i="8"/>
  <c r="F10" i="8"/>
  <c r="H10" i="8"/>
  <c r="J10" i="8"/>
  <c r="F25" i="8"/>
  <c r="E25" i="8"/>
  <c r="I25" i="8"/>
  <c r="G25" i="8"/>
  <c r="J25" i="8"/>
  <c r="H25" i="8"/>
  <c r="G54" i="8"/>
  <c r="F54" i="8"/>
  <c r="E54" i="8"/>
  <c r="J54" i="8"/>
  <c r="I54" i="8"/>
  <c r="H54" i="8"/>
  <c r="J48" i="8"/>
  <c r="I48" i="8"/>
  <c r="H48" i="8"/>
  <c r="E48" i="8"/>
  <c r="G48" i="8"/>
  <c r="F48" i="8"/>
  <c r="J20" i="8"/>
  <c r="I20" i="8"/>
  <c r="H20" i="8"/>
  <c r="G20" i="8"/>
  <c r="F20" i="8"/>
  <c r="E20" i="8"/>
  <c r="K22" i="8"/>
  <c r="F12" i="8"/>
  <c r="E12" i="8"/>
  <c r="J12" i="8"/>
  <c r="H12" i="8"/>
  <c r="G12" i="8"/>
  <c r="I12" i="8"/>
  <c r="J34" i="8"/>
  <c r="I34" i="8"/>
  <c r="H34" i="8"/>
  <c r="E34" i="8"/>
  <c r="G34" i="8"/>
  <c r="F34" i="8"/>
  <c r="J18" i="8"/>
  <c r="H18" i="8"/>
  <c r="E18" i="8"/>
  <c r="G18" i="8"/>
  <c r="F18" i="8"/>
  <c r="I18" i="8"/>
  <c r="H50" i="8"/>
  <c r="E50" i="8"/>
  <c r="G50" i="8"/>
  <c r="I50" i="8"/>
  <c r="J50" i="8"/>
  <c r="F50" i="8"/>
  <c r="G14" i="8"/>
  <c r="I14" i="8"/>
  <c r="F14" i="8"/>
  <c r="J14" i="8"/>
  <c r="H14" i="8"/>
  <c r="E14" i="8"/>
  <c r="H52" i="8"/>
  <c r="J52" i="8"/>
  <c r="E52" i="8"/>
  <c r="G52" i="8"/>
  <c r="F52" i="8"/>
  <c r="I52" i="8"/>
  <c r="I32" i="8"/>
  <c r="J32" i="8"/>
  <c r="H32" i="8"/>
  <c r="F32" i="8"/>
  <c r="E32" i="8"/>
  <c r="G32" i="8"/>
  <c r="J16" i="8"/>
  <c r="G16" i="8"/>
  <c r="H16" i="8"/>
  <c r="F16" i="8"/>
  <c r="I16" i="8"/>
  <c r="E16" i="8"/>
  <c r="K29" i="8"/>
  <c r="I166" i="1"/>
  <c r="C56" i="8" s="1"/>
  <c r="I60" i="1"/>
  <c r="C27" i="8" s="1"/>
  <c r="I10" i="1"/>
  <c r="I84" i="1"/>
  <c r="C36" i="8" s="1"/>
  <c r="I110" i="1"/>
  <c r="C46" i="8" s="1"/>
  <c r="I177" i="1"/>
  <c r="C60" i="8" s="1"/>
  <c r="I90" i="1"/>
  <c r="K41" i="8" l="1"/>
  <c r="K20" i="8"/>
  <c r="K18" i="8"/>
  <c r="K14" i="8"/>
  <c r="C65" i="8"/>
  <c r="J60" i="8"/>
  <c r="F60" i="8"/>
  <c r="I60" i="8"/>
  <c r="G60" i="8"/>
  <c r="E60" i="8"/>
  <c r="H60" i="8"/>
  <c r="K52" i="8"/>
  <c r="K50" i="8"/>
  <c r="K34" i="8"/>
  <c r="H36" i="8"/>
  <c r="I36" i="8"/>
  <c r="E36" i="8"/>
  <c r="G36" i="8"/>
  <c r="J36" i="8"/>
  <c r="F36" i="8"/>
  <c r="K39" i="8"/>
  <c r="J46" i="8"/>
  <c r="G46" i="8"/>
  <c r="E46" i="8"/>
  <c r="H46" i="8"/>
  <c r="I46" i="8"/>
  <c r="F46" i="8"/>
  <c r="K44" i="8"/>
  <c r="K10" i="8"/>
  <c r="K12" i="8"/>
  <c r="K58" i="8"/>
  <c r="K32" i="8"/>
  <c r="K48" i="8"/>
  <c r="F27" i="8"/>
  <c r="H27" i="8"/>
  <c r="E27" i="8"/>
  <c r="J27" i="8"/>
  <c r="I27" i="8"/>
  <c r="G27" i="8"/>
  <c r="H56" i="8"/>
  <c r="J56" i="8"/>
  <c r="E56" i="8"/>
  <c r="F56" i="8"/>
  <c r="I56" i="8"/>
  <c r="G56" i="8"/>
  <c r="K25" i="8"/>
  <c r="K16" i="8"/>
  <c r="K54" i="8"/>
  <c r="I99" i="1"/>
  <c r="I48" i="1"/>
  <c r="I67" i="1"/>
  <c r="K60" i="8" l="1"/>
  <c r="E64" i="8"/>
  <c r="E66" i="8" s="1"/>
  <c r="I64" i="8"/>
  <c r="K46" i="8"/>
  <c r="J64" i="8"/>
  <c r="G64" i="8"/>
  <c r="H64" i="8"/>
  <c r="F64" i="8"/>
  <c r="K38" i="8"/>
  <c r="K9" i="8"/>
  <c r="K27" i="8"/>
  <c r="K56" i="8"/>
  <c r="K36" i="8"/>
  <c r="I9" i="1"/>
  <c r="K43" i="8" l="1"/>
  <c r="F66" i="8"/>
  <c r="G66" i="8" s="1"/>
  <c r="H66" i="8" s="1"/>
  <c r="I66" i="8" s="1"/>
  <c r="J66" i="8" s="1"/>
  <c r="K64" i="8"/>
  <c r="K31" i="8"/>
  <c r="K24" i="8"/>
  <c r="D22" i="8" l="1"/>
  <c r="D62" i="8"/>
  <c r="D18" i="8"/>
  <c r="D29" i="8"/>
  <c r="D14" i="8"/>
  <c r="D20" i="8"/>
  <c r="D41" i="8"/>
  <c r="H65" i="8"/>
  <c r="D54" i="8"/>
  <c r="D44" i="8"/>
  <c r="D52" i="8"/>
  <c r="F65" i="8"/>
  <c r="D34" i="8"/>
  <c r="D46" i="8"/>
  <c r="D60" i="8"/>
  <c r="I65" i="8"/>
  <c r="G65" i="8"/>
  <c r="E65" i="8"/>
  <c r="J65" i="8"/>
  <c r="D48" i="8"/>
  <c r="D25" i="8"/>
  <c r="D10" i="8"/>
  <c r="D50" i="8"/>
  <c r="D12" i="8"/>
  <c r="D58" i="8"/>
  <c r="D39" i="8"/>
  <c r="D32" i="8"/>
  <c r="D16" i="8"/>
  <c r="D56" i="8"/>
  <c r="D27" i="8"/>
  <c r="D36" i="8"/>
  <c r="D65" i="8" l="1"/>
</calcChain>
</file>

<file path=xl/comments1.xml><?xml version="1.0" encoding="utf-8"?>
<comments xmlns="http://schemas.openxmlformats.org/spreadsheetml/2006/main">
  <authors>
    <author>Delson</author>
  </authors>
  <commentList>
    <comment ref="G12" authorId="0" shapeId="0">
      <text>
        <r>
          <rPr>
            <b/>
            <sz val="9"/>
            <color indexed="81"/>
            <rFont val="Segoe UI"/>
            <family val="2"/>
          </rPr>
          <t>OBS: PREENCHER SOMENTE AS CÉLULAS EM AMARELO</t>
        </r>
      </text>
    </comment>
  </commentList>
</comments>
</file>

<file path=xl/sharedStrings.xml><?xml version="1.0" encoding="utf-8"?>
<sst xmlns="http://schemas.openxmlformats.org/spreadsheetml/2006/main" count="823" uniqueCount="415">
  <si>
    <t>PREFEITURA DE JUIZ DE FORA</t>
  </si>
  <si>
    <t>SECRETARIA DE OBRAS</t>
  </si>
  <si>
    <t>SUBSECRETARIA DE GESTÃO DE OBRAS E PROJETOS</t>
  </si>
  <si>
    <t>OBRA:</t>
  </si>
  <si>
    <t>LOCAL:</t>
  </si>
  <si>
    <t>JUIZ DE FORA / MG</t>
  </si>
  <si>
    <t>BDI SERVIÇO:</t>
  </si>
  <si>
    <t>BDI DIFERENCIADO:</t>
  </si>
  <si>
    <t>DATA:</t>
  </si>
  <si>
    <t>ITEM</t>
  </si>
  <si>
    <t>CÓDIGO</t>
  </si>
  <si>
    <t>DESCRIÇÃO</t>
  </si>
  <si>
    <t>UNID.</t>
  </si>
  <si>
    <t>QUANT.</t>
  </si>
  <si>
    <t>R$ UNiT.
SEM BDI</t>
  </si>
  <si>
    <t>R$ UNIT.
COM BDI</t>
  </si>
  <si>
    <t>R$ TOTAL
COM BDI</t>
  </si>
  <si>
    <t>1.1</t>
  </si>
  <si>
    <t>2.1</t>
  </si>
  <si>
    <t>3.1</t>
  </si>
  <si>
    <t>3.2</t>
  </si>
  <si>
    <t>3.3</t>
  </si>
  <si>
    <t>3.4</t>
  </si>
  <si>
    <t>3.5</t>
  </si>
  <si>
    <t>4.1</t>
  </si>
  <si>
    <t>5.1</t>
  </si>
  <si>
    <t>5.2</t>
  </si>
  <si>
    <t>6.1</t>
  </si>
  <si>
    <t>6.2</t>
  </si>
  <si>
    <t>6.3</t>
  </si>
  <si>
    <t>7.1</t>
  </si>
  <si>
    <t>8.1</t>
  </si>
  <si>
    <t>8.2</t>
  </si>
  <si>
    <t>8.3</t>
  </si>
  <si>
    <t>9.1</t>
  </si>
  <si>
    <t>9.2</t>
  </si>
  <si>
    <t>10.1</t>
  </si>
  <si>
    <t>11.1</t>
  </si>
  <si>
    <t>12.1</t>
  </si>
  <si>
    <t>12.2</t>
  </si>
  <si>
    <t>12.3</t>
  </si>
  <si>
    <t>13.1</t>
  </si>
  <si>
    <t>13.2</t>
  </si>
  <si>
    <t>13.3</t>
  </si>
  <si>
    <t>13.4</t>
  </si>
  <si>
    <t>13.5</t>
  </si>
  <si>
    <t>14.1</t>
  </si>
  <si>
    <t>14.2</t>
  </si>
  <si>
    <t>14.3</t>
  </si>
  <si>
    <t>15.1</t>
  </si>
  <si>
    <t>15.2</t>
  </si>
  <si>
    <t>16.1</t>
  </si>
  <si>
    <t>16.2</t>
  </si>
  <si>
    <t>16.3</t>
  </si>
  <si>
    <t>16.4</t>
  </si>
  <si>
    <t>16.5</t>
  </si>
  <si>
    <t>17.1</t>
  </si>
  <si>
    <t>17.2</t>
  </si>
  <si>
    <t>17.3</t>
  </si>
  <si>
    <t>18.1</t>
  </si>
  <si>
    <t>19.1</t>
  </si>
  <si>
    <t>19.2</t>
  </si>
  <si>
    <t>20.1</t>
  </si>
  <si>
    <t>20.2</t>
  </si>
  <si>
    <t>21.1</t>
  </si>
  <si>
    <t>22.1</t>
  </si>
  <si>
    <t>23.1</t>
  </si>
  <si>
    <t>24.1</t>
  </si>
  <si>
    <t>24.2</t>
  </si>
  <si>
    <t>SINAPI</t>
  </si>
  <si>
    <t>INSTALAÇÕES ELÉTRICAS</t>
  </si>
  <si>
    <t>EQUIPAMENTOS</t>
  </si>
  <si>
    <t>%</t>
  </si>
  <si>
    <t>M2</t>
  </si>
  <si>
    <t>M</t>
  </si>
  <si>
    <t>M3</t>
  </si>
  <si>
    <t>M3XKM</t>
  </si>
  <si>
    <t>KG</t>
  </si>
  <si>
    <t>-</t>
  </si>
  <si>
    <t>MÊS 01</t>
  </si>
  <si>
    <t>MÊS 02</t>
  </si>
  <si>
    <t>MÊS 03</t>
  </si>
  <si>
    <t>MÊS 04</t>
  </si>
  <si>
    <t>T</t>
  </si>
  <si>
    <t>NOVOPAC - CONSTRUÇÃO DE CAMPO DE FUTEBOL COM GRAMA SINTÉTICA, MEIA QUADRA DE BASQUETE, PARQUINHO INFANTIL E PISTA DE CAMINHADA (TIPO B)
LOCAL: PRAÇA DO BAIRRO AMAZÔNIA</t>
  </si>
  <si>
    <t xml:space="preserve"> </t>
  </si>
  <si>
    <t>I</t>
  </si>
  <si>
    <t>1.2</t>
  </si>
  <si>
    <t>1.3</t>
  </si>
  <si>
    <t>1.4</t>
  </si>
  <si>
    <t>COT.</t>
  </si>
  <si>
    <t>001</t>
  </si>
  <si>
    <t>1.5</t>
  </si>
  <si>
    <t>1.6</t>
  </si>
  <si>
    <t>FUNDAÇÃO (ESTACA BROCA E BALDRAME)</t>
  </si>
  <si>
    <t>ESCAVAÇÃO MANUAL DE VALA PARA FUNDAÇÃO (ESTACA BROCA, BALDRAME E LASTRO DE CONCRETO MAGRO)</t>
  </si>
  <si>
    <t>CARGA, MANOBRA E DESCARGA DE ENTULHO EM CAMINHÃO BASCULANTE 18 M³ - CARGA COM ESCAVADEIRA HIDRÁULICA  (CAÇAMBA DE 0,80 M³ / 111 HP) E DESCARGA LIVRE</t>
  </si>
  <si>
    <t>TRANSPORTE COM CAMINHÃO BASCULANTE DE 18 M³, EM VIA URBANA PAVIMENTADA, DMT ATÉ 30 KM, INCLUSIVE EMPOLAMENTO = 30% (DMT ADOTADO: 12,70KM)</t>
  </si>
  <si>
    <t>PREPARO DE FUNDO DE VALA COM LARGURA MENOR QUE 1,5 M (ACERTO DO SOLO NATURAL, INCLUSIVE COMPACTAÇÃO)</t>
  </si>
  <si>
    <t>LASTRO DE CONCRETO MAGRO, APLICADO EM PISOS, LAJES SOBRE SOLO OU RADIERS, ESPESSURA DE 5 CM</t>
  </si>
  <si>
    <t>CAMPO DE FUTEBOL COM GRAMA SINTÉTICA (50,30M x 30,30M)</t>
  </si>
  <si>
    <t>PAVIMENTAÇÃO (CAMPO E CALÇADA INTERNA AO ALAMBRADO DO CAMPO)</t>
  </si>
  <si>
    <t>COMPACTAÇÃO MECÂNICA DE SOLO PARA EXECUÇÃO DE RADIER, PISO DE CONCRETO OU LAJE SOBRE SOLO, COM COMPACTADOR DE SOLOS TIPO PLACA VIBRATÓRIA (CAMPO)</t>
  </si>
  <si>
    <t>2.2</t>
  </si>
  <si>
    <t>CPU</t>
  </si>
  <si>
    <t>C001</t>
  </si>
  <si>
    <t>LASTRO COM MATERIAL GRANULAR (PEDRA BRITADA N.1), ESPESSURA DE 10 CM (CAMPO) (96624)</t>
  </si>
  <si>
    <t>2.3</t>
  </si>
  <si>
    <t>C002</t>
  </si>
  <si>
    <t>LASTRO COM MATERIAL GRANULAR (PEDRA BRITADA N.0), ESPESSURA DE 5 CM (CAMPO) (96622)</t>
  </si>
  <si>
    <t>2.4</t>
  </si>
  <si>
    <t>C003</t>
  </si>
  <si>
    <t>LASTRO COM MATERIAL GRANULAR (PÓ DE PEDRA), ESPESSURA DE 5 CM (CAMPO) (96622)</t>
  </si>
  <si>
    <t>2.5</t>
  </si>
  <si>
    <t>COT.011</t>
  </si>
  <si>
    <t>2.6</t>
  </si>
  <si>
    <t>LASTRO DE CONCRETO MAGRO, APLICADO EM PISOS, LAJES SOBRE SOLO OU RADIERS, ESPESSURA DE 5 CM (CALÇADA INTERNA AO ALAMBRADO DO CAMPO)</t>
  </si>
  <si>
    <t>2.7</t>
  </si>
  <si>
    <t>94992</t>
  </si>
  <si>
    <t>EXECUÇÃO DE PASSEIO (CALÇADA) OU PISO DE CONCRETO COM CONCRETO MOLDADO IN LOCO, FEITO EM OBRA, ACABAMENTO CONVENCIONAL, ESPESSURA 6 CM, ARMADO COM TELA  Q-196 (CALÇADA INTERNA AO ALAMBRADO DO CAMPO)</t>
  </si>
  <si>
    <t>ESTRUTURA (ESTACA BROCA E BALDRAME)</t>
  </si>
  <si>
    <t>FABRICAÇÃO, MONTAGEM E DESMONTAGEM DE FÔRMA PARA VIGA BALDRAME, EM CHAPA DE MADEIRA COMPENSADA RESINADA, E=17 MM, 4 UTILIZAÇÕES</t>
  </si>
  <si>
    <t>ARMAÇÃO DE BLOCO, VIGA BALDRAME E SAPATA UTILIZANDO AÇO CA-60 DE 5 MM - MONTAGEM (PERDA NO PREÇO UNITÁRIO)</t>
  </si>
  <si>
    <t>ARMAÇÃO DE BLOCO, VIGA BALDRAME OU SAPATA UTILIZANDO AÇO CA-50 DE 8 MM - MONTAGEM (PERDA NO PREÇO UNITÁRIO)</t>
  </si>
  <si>
    <t>CONCRETAGEM DE BLOCO DE COROAMENTO OU VIGA BALDRAME, FCK 30 MPA, COM USO DE BOMBA - LANÇAMENTO, ADENSAMENTO E ACABAMENTO</t>
  </si>
  <si>
    <t>ESTACA BROCA DE CONCRETO, DIÂMETRO DE 20CM, ESCAVAÇÃO MANUAL COM TRADO CONCHA, COM ARMADURA DE ARRANQUE</t>
  </si>
  <si>
    <t>3.6</t>
  </si>
  <si>
    <t>ESPERA EM TUBO DE AÇO GALVANIZADO Ø 2" A SER CONCRETADO NAS ESTACAS BROCA</t>
  </si>
  <si>
    <t>3.7</t>
  </si>
  <si>
    <t>IMPERMEABILIZAÇÃO DE SUPERFÍCIE COM EMULSÃO ASFÁLTICA, 2 DEMÃOS (2 LADOS x H=0,15M + TOPO)</t>
  </si>
  <si>
    <t>ALVENARIA E FECHAMENTO (MURETA E ALAMBRADO)</t>
  </si>
  <si>
    <t>ALVENARIA DE VEDAÇÃO DE BLOCOS CERÂMICOS FURADOS NA VERTICAL DE 14X19X39 CM (ESPESSURA 14 CM) E ARGAMASSA DE ASSENTAMENTO COM PREPARO MANUAL</t>
  </si>
  <si>
    <t>4.2</t>
  </si>
  <si>
    <t>ALAMBRADO PARA QUADRA POLIESPORTIVA, ESTRUTURADO POR TUBOS DE ACO GALVANIZADO, (MONTANTES COM DIAMETRO 2", TRAVESSAS E ESCORAS COM DIÂMETRO 1 ¼), COM TELA DE ARAME GALVANIZADO, FIO 12 BWG E MALHA QUADRADA 5X5CM (EXCETO MURETA)</t>
  </si>
  <si>
    <t>REVESTIMENTO (MURETA DE ALVENARIA)</t>
  </si>
  <si>
    <t>CHAPISCO APLICADO EM ALVENARIAS E ESTRUTURAS DE CONCRETO, COM COLHER DE PEDREIRO.  ARGAMASSA TRAÇO 1:3 COM PREPARO MANUAL.</t>
  </si>
  <si>
    <t>MASSA ÚNICA, PARA RECEBIMENTO DE PINTURA, EM ARGAMASSA TRAÇO 1:2:8, PREPARO MANUAL, APLICADA MANUALMENTE EM FACES INTERNAS DE PAREDES, ESPESSURA DE 20MM, COM EXECUÇÃO DE TALISCAS</t>
  </si>
  <si>
    <t>PINTURA (MURETA E ALAMBRADO)</t>
  </si>
  <si>
    <t>FUNDO SELADOR ACRÍLICO, APLICAÇÃO MANUAL EM PAREDE, UMA DEMÃO (MURETA)</t>
  </si>
  <si>
    <t>PINTURA LÁTEX ACRÍLICA STANDARD, APLICAÇÃO MANUAL EM PAREDES, DUAS DEMÃOS (MURETA)</t>
  </si>
  <si>
    <t>PINTURA COM TINTA ALQUÍDICA DE FUNDO (TIPO ZARCÃO) APLICADA A ROLO OU PINCEL SOBRE SUPERFÍCIES METÁLICAS (EXCETO PERFIL) EXECUTADO EM OBRA (POR DEMÃO) (ESTRUTURA TUBULAR DO ALAMBRADO)</t>
  </si>
  <si>
    <t>6.4</t>
  </si>
  <si>
    <t>PINTURA COM TINTA ALQUÍDICA DE ACABAMENTO (ESMALTE SINTÉTICO FOSCO) APLICADA A ROLO OU PINCEL SOBRE SUPERFÍCIES METÁLICAS (EXCETO PERFIL) EXECUTADO EM OBRA (POR DEMÃO) (ESTRUTURA TUBULAR DO ALAMBRADO)</t>
  </si>
  <si>
    <t>6.5</t>
  </si>
  <si>
    <t>SICRO</t>
  </si>
  <si>
    <t>PINTURA DE ACABAMENTO COM ESMALTE SINTÉTICO COM PISTOLA A AR COMPRIMIDO, DUAS DEMÃOS NA QUANTIDADE, ESPESSURA DE 30 µM (TELA DO ALAMBRADO)</t>
  </si>
  <si>
    <t>C005</t>
  </si>
  <si>
    <t>II</t>
  </si>
  <si>
    <t>FUNDAÇÃO (BALDRAME)</t>
  </si>
  <si>
    <t>ESCAVAÇÃO MANUAL DE VALA PARA FUNDAÇÃO (BALDRAME E LASTRO DE CONCRETO MAGRO)</t>
  </si>
  <si>
    <t>8.4</t>
  </si>
  <si>
    <t>8.5</t>
  </si>
  <si>
    <t>8.6</t>
  </si>
  <si>
    <t>8.7</t>
  </si>
  <si>
    <t>8.8</t>
  </si>
  <si>
    <t>8.9</t>
  </si>
  <si>
    <t>ARMAÇÃO DE SAPATA ISOLADA, VIGA BALDRAME E SAPATA CORRIDA UTILIZANDO AÇO CA-60 DE 5 MM - MONTAGEM</t>
  </si>
  <si>
    <t>8.10</t>
  </si>
  <si>
    <t>ARMAÇÃO DE BLOCO, SAPATA ISOLADA, VIGA BALDRAME E SAPATA CORRIDA UTILIZANDO AÇO CA-50 DE 12,5 MM - MONTAGEM</t>
  </si>
  <si>
    <t>PAVIMENTAÇÃO</t>
  </si>
  <si>
    <t>9.3</t>
  </si>
  <si>
    <t>EXECUÇÃO DE PASSEIO (CALÇADA) OU PISO DE CONCRETO COM CONCRETO MOLDADO IN LOCO, FEITO EM OBRA, ACABAMENTO CONVENCIONAL, ESPESSURA 8 CM, ARMADO COM TELA  Q-196</t>
  </si>
  <si>
    <t>9.4</t>
  </si>
  <si>
    <t>PNCP</t>
  </si>
  <si>
    <t>COT-010</t>
  </si>
  <si>
    <t>C006</t>
  </si>
  <si>
    <t>TABELA DE BASQUETE DE COMPENSADO NAVAL, COM AROS, REDES E ESTRUTURA EM TUBO GALVANIZADO - FORNECIMENTO E INSTALAÇÃO (103769)</t>
  </si>
  <si>
    <t>III</t>
  </si>
  <si>
    <t>FUNDAÇÃO (BALDRAME ATÉ COTA +0,10M SOBRE PISO DE BORRACHA)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</si>
  <si>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</si>
  <si>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</si>
  <si>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</si>
  <si>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</si>
  <si>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</si>
  <si>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</si>
  <si>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</si>
  <si>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</si>
  <si>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</si>
  <si>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CONTRAPISO EM ARGAMASSA TRAÇO 1:4 (CIMENTO E AREIA), PREPARO MANUAL, APLICADO EM ÁREAS SECAS SOBRE LAJE, NÃO ADERIDO, ACABAMENTO NÃO REFORÇADO, ESPESSURA 6CM</t>
  </si>
  <si>
    <t>12.4</t>
  </si>
  <si>
    <t>PISO DE BORRACHA ESPORTIVO, PLACAS 50 x 50CM, ESPESSURA 15MM, ASSENTADO COM ARGAMASSA</t>
  </si>
  <si>
    <t>*COT. PADRÃO NOVOPAC</t>
  </si>
  <si>
    <t>COT-001</t>
  </si>
  <si>
    <t>COT-002</t>
  </si>
  <si>
    <t>COT-003</t>
  </si>
  <si>
    <t>COT-006</t>
  </si>
  <si>
    <t>COT-004</t>
  </si>
  <si>
    <t>IV</t>
  </si>
  <si>
    <t>PISTA DE CAMINHADA</t>
  </si>
  <si>
    <t>REGULARIZAÇÃO E COMPACTAÇÃO DE SUBLEITO DE SOLO  PREDOMINANTEMENTE ARGILOSO</t>
  </si>
  <si>
    <t>14.4</t>
  </si>
  <si>
    <t>RAMPA DE ACESSIBILIDADE EM CONCRETO MOLDADO IN LOCO, EM CALÇADA PRÉ EXISTENTE COM LARGURA MENOR À 3,00 M, FCK 25MPA, COM PISO PODOTÁTIL</t>
  </si>
  <si>
    <t>PINTURA</t>
  </si>
  <si>
    <t>PINTURA DE PISO COM TINTA EPÓXI, APLICAÇÃO MANUAL, 2 DEMÃOS, INCLUSO PRIMER EPÓXI</t>
  </si>
  <si>
    <t>PINTURA DE DEMARCAÇÃO DE FAIXA COM TINTA EPÓXI, E = 5 CM, APLICAÇÃO MANUAL</t>
  </si>
  <si>
    <t>V</t>
  </si>
  <si>
    <t>IMPLANTAÇÃO GERAL</t>
  </si>
  <si>
    <t>EXECUÇÃO DE PASSEIO (CALÇADA) OU PISO DE CONCRETO COM CONCRETO MOLDADO IN LOCO, FEITO EM OBRA, ACABAMENTO CONVENCIONAL, ESPESSURA 6 CM, ARMADO COM TELA  Q-196</t>
  </si>
  <si>
    <t>ASSENTAMENTO DE GUIA (MEIO-FIO) EM TRECHO RETO, CONFECCIONADA EM CONCRETO PRÉ-FABRICADO, DIMENSÕES 39X6,5X6,5X19 CM (COMPRIMENTO X BASE INFERIOR X BASE SUPERIOR X ALTURA), PARA DELIMITAÇÃO DE JARDINS, PRAÇAS OU PASSEIOS (CANTEIROS NOVOS)</t>
  </si>
  <si>
    <t>ASSENTAMENTO DE GUIA (MEIO-FIO) EM TRECHO RETO, CONFECCIONADA EM CONCRETO PRÉ-FABRICADO, DIMENSÕES 39X6,5X6,5X19 CM (COMPRIMENTO X BASE INFERIOR X BASE SUPERIOR X ALTURA), PARA DELIMITAÇÃO DE JARDINS, PRAÇAS OU PASSEIOS (CALÇADAS)</t>
  </si>
  <si>
    <t>16.6</t>
  </si>
  <si>
    <t>ASSENTAMENTO DE GUIA (MEIO-FIO) EM TRECHO RETO, CONFECCIONADA EM CONCRETO PRÉ-FABRICADO, DIMENSÕES 80X08X08X25 CM (COMPRIMENTO X BASE INFERIOR X BASE SUPERIOR X ALTURA) (NOVOS CANTEIROS COM TENTO INVERTIDO)</t>
  </si>
  <si>
    <t>16.7</t>
  </si>
  <si>
    <t>PINTURA DE MEIO-FIO COM TINTA BRANCA A BASE DE CAL (CAIAÇÃO)</t>
  </si>
  <si>
    <t>16.8</t>
  </si>
  <si>
    <t>PISO PODOTÁTIL DE ALERTA OU DIRECIONAL, DE CONCRETO, ASSENTADO SOBRE ARGAMASSA</t>
  </si>
  <si>
    <t>16.9</t>
  </si>
  <si>
    <t>C011</t>
  </si>
  <si>
    <t>ESCADA EM CONCRETO ARMADO MOLDADO IN LOCO, FCK 25 MPA, COM 1 LANCE E LAJE PLANA, FÔRMA EM CHAPA DE MADEIRA COMPENSADA RESINADA (102073)</t>
  </si>
  <si>
    <t xml:space="preserve">URBANIZAÇÃO (MOBILIÁRIO)  E PAISAGISMO </t>
  </si>
  <si>
    <t>COT-005</t>
  </si>
  <si>
    <t>COT-007</t>
  </si>
  <si>
    <t>17.4</t>
  </si>
  <si>
    <t>COT-008</t>
  </si>
  <si>
    <t>17.5</t>
  </si>
  <si>
    <t>INSTALAÇÃO DE PERGOLADO DE MADEIRA, EM MAÇARANDUBA, ANGELIM OU EQUIVALENTE DA REGIÃO, FIXADO COM CONCRETO SOBRE SOLO</t>
  </si>
  <si>
    <t>17.6</t>
  </si>
  <si>
    <t>PLANTIO DE ARBUSTO OU  CERCA VIVA</t>
  </si>
  <si>
    <t>17.7</t>
  </si>
  <si>
    <t>PLANTIO DE ÁRVORE ORNAMENTAL COM ALTURA DE MUDA MENOR OU IGUAL A 2,00 M</t>
  </si>
  <si>
    <t>17.8</t>
  </si>
  <si>
    <t>PLANTIO DE ÁRVORE ORNAMENTAL COM ALTURA DE MUDA MAIOR QUE 2,00 M E MENOR OU IGUAL A 4,00 M</t>
  </si>
  <si>
    <t>17.9</t>
  </si>
  <si>
    <t>PLANTIO DE GRAMA ESMERALDA OU SÃO CARLOS OU CURITIBANA, EM PLACAS</t>
  </si>
  <si>
    <t>17.10</t>
  </si>
  <si>
    <t>ESPALHAMENTO DE TERRA VEGETAL PARA O PLANTIO</t>
  </si>
  <si>
    <t>17.11</t>
  </si>
  <si>
    <t>ASSENTAMENTO DE GUIA (MEIO-FIO) EM TRECHO CURVO, CONFECCIONADA EM CONCRETO PRÉ-FABRICADO, DIMENSÕES 39X6,5X6,5X19 CM (COMPRIMENTO X BASE INFERIOR X BASE SUPERIOR X ALTURA), PARA DELIMITAÇÃO DE JARDINS, PRAÇAS OU PASSEIOS</t>
  </si>
  <si>
    <t>ELETRODUTO RÍGIDO SOLDÁVEL, PVC, DN 32 MM (1"), APARENTE - FORNECIMENTO E INSTALAÇÃO</t>
  </si>
  <si>
    <t>18.2</t>
  </si>
  <si>
    <t>ELETRODUTO FLEXÍVEL CORRUGADO, PEAD, DN 50 (1 1/2"), PARA REDE ENTERRADA DE DISTRIBUIÇÃO DE ENERGIA ELÉTRICA - FORNECIMENTO E INSTALAÇÃO</t>
  </si>
  <si>
    <t>18.3</t>
  </si>
  <si>
    <t>ELETRODUTO FLEXÍVEL CORRUGADO, PEAD, DN 63 (2"), PARA REDE ENTERRADA DE DISTRIBUIÇÃO DE ENERGIA ELÉTRICA - FORNECIMENTO E INSTALAÇÃO</t>
  </si>
  <si>
    <t>18.4</t>
  </si>
  <si>
    <t>C014</t>
  </si>
  <si>
    <t>ELETRODUTO RÍGIDO ROSCÁVEL, PVC, DN 50 MM (2"), APARENTE - FORNECIMENTO E INSTALAÇÃO (95728)</t>
  </si>
  <si>
    <t>18.5</t>
  </si>
  <si>
    <t>CURVA LONGA 90 GRAUS PARA ELETRODUTO, PVC, ROSCÁVEL, DN 32 MM (1") - FORNECIMENTO E INSTALAÇÃO (91917)</t>
  </si>
  <si>
    <t>18.6</t>
  </si>
  <si>
    <t>CABO DE COBRE FLEXÍVEL ISOLADO, 2,5 MM², ANTI-CHAMA 0,6/1,0 KV - FORNECIMENTO E INSTALAÇÃO</t>
  </si>
  <si>
    <t>18.7</t>
  </si>
  <si>
    <t>CABO DE COBRE FLEXÍVEL ISOLADO, 6 MM², ANTI-CHAMA 0,6/1,0 KV - FORNECIMENTO E INSTALAÇÃO</t>
  </si>
  <si>
    <t>18.8</t>
  </si>
  <si>
    <t>CABO DE COBRE FLEXÍVEL ISOLADO, 10 MM², ANTI-CHAMA 0,6/1,0 KV - FORNECIMENTO E INSTALAÇÃO</t>
  </si>
  <si>
    <t>18.9</t>
  </si>
  <si>
    <t>CABO DE COBRE FLEXÍVEL ISOLADO, 16 MM², ANTI-CHAMA 0,6/1,0 KV - FORNECIMENTO E INSTALAÇÃO</t>
  </si>
  <si>
    <t>18.10</t>
  </si>
  <si>
    <t>CONDULETE DE ALUMÍNIO, TIPO C, PARA ELETRODUTO DE PVC DN 32 MM (1"), APARENTE - FORNECIMENTO E INSTALAÇÃO</t>
  </si>
  <si>
    <t>18.11</t>
  </si>
  <si>
    <t>CONDULETE DE ALUMÍNIO, TIPO E, PARA ELETRODUTO DE PVC DN 32 MM (1"), APARENTE - FORNECIMENTO E INSTALAÇÃO</t>
  </si>
  <si>
    <t>18.12</t>
  </si>
  <si>
    <t>CONDULETE DE ALUMÍNIO, TIPO T, PARA ELETRODUTO DE PVC DN 32 MM (1"), APARENTE - FORNECIMENTO E INSTALAÇÃO</t>
  </si>
  <si>
    <t>18.13</t>
  </si>
  <si>
    <t>C024</t>
  </si>
  <si>
    <t>ENTRADA DE ENERGIA ELÉTRICA, AÉREA, TRIFÁSICA, COM CAIXA DE SOBREPOR, CABO DE 16 MM2 E DISJUNTOR DIN 70A (NÃO INCLUSO O POSTE DE CONCRETO) (101506)</t>
  </si>
  <si>
    <t>18.14</t>
  </si>
  <si>
    <t>QUADRO DE DISTRIBUIÇÃO DE ENERGIA EM CHAPA DE AÇO GALVANIZADO, DE EMBUTIR, COM BARRAMENTO TRIFÁSICO, PARA 18 DISJUNTORES DIN 100A - FORNECIMENTO E INSTALAÇÃO</t>
  </si>
  <si>
    <t>18.15</t>
  </si>
  <si>
    <t>DISJUNTOR MONOPOLAR TIPO DIN, CORRENTE NOMINAL DE 16A - FORNECIMENTO E INSTALAÇÃO</t>
  </si>
  <si>
    <t>18.16</t>
  </si>
  <si>
    <t>DISJUNTOR MONOPOLAR TIPO DIN, CORRENTE NOMINAL DE 20A - FORNECIMENTO E INSTALAÇÃO</t>
  </si>
  <si>
    <t>18.17</t>
  </si>
  <si>
    <t>DISJUNTOR TRIPOLAR TIPO DIN, CORRENTE NOMINAL DE 32A - FORNECIMENTO E INSTALAÇÃO</t>
  </si>
  <si>
    <t>18.18</t>
  </si>
  <si>
    <t>C029</t>
  </si>
  <si>
    <t>DISPOSITIVO DE PROTEÇÃO CONTRA SURTO 45 KA, 175 V, TIPO AC - FORNECIMENTO E INSTALAÇÃO (93671)</t>
  </si>
  <si>
    <t>18.19</t>
  </si>
  <si>
    <t>CORDOALHA DE COBRE NU 50 MM², NÃO ENTERRADA, COM ISOLADOR - FORNECIMENTO E INSTALAÇÃO (96974)</t>
  </si>
  <si>
    <t>18.20</t>
  </si>
  <si>
    <t>HASTE DE ATERRAMENTO, DIÂMETRO 3/4", COM 3 METROS - FORNECIMENTO E INSTALAÇÃO</t>
  </si>
  <si>
    <t>18.21</t>
  </si>
  <si>
    <t>CAIXA DE INSPEÇÃO PARA ATERRAMENTO, CIRCULAR, EM POLIETILENO, DIÂMETRO INTERNO = 0,3 M</t>
  </si>
  <si>
    <t>18.22</t>
  </si>
  <si>
    <t>RELÉ FOTOELÉTRICO PARA COMANDO DE ILUMINAÇÃO EXTERNA 1800 W - FORNECIMENTO E INSTALAÇÃO</t>
  </si>
  <si>
    <t>18.23</t>
  </si>
  <si>
    <t>LUMINÁRIA DE LED PARA ILUMINAÇÃO PÚBLICA, DE 98 W ATÉ 137 W - FORNECIMENTO E INSTALAÇÃO</t>
  </si>
  <si>
    <t>18.24</t>
  </si>
  <si>
    <t>CAIXA ENTERRADA ELÉTRICA RETANGULAR, EM ALVENARIA COM TIJOLOS CERÂMICOS MACIÇOS, FUNDO COM BRITA, DIMENSÕES INTERNAS: 0,3X0,3X0,3 M</t>
  </si>
  <si>
    <t>18.25</t>
  </si>
  <si>
    <t>C034</t>
  </si>
  <si>
    <t>POSTE EM CONCRETO ARMADO SEÇÃO CIRCULAR 200/10, TIPO C-14 COM 3 REFLETORES EM LED 200W FIXADOS EM CRUZETA DE CONCRETO - FORNECIMENTO E INSTALAÇÃO (PADRÃO NOVOPAC / 97601)</t>
  </si>
  <si>
    <t>18.26</t>
  </si>
  <si>
    <t>C035</t>
  </si>
  <si>
    <t>POSTE EM CONCRETO ARMADO SEÇÃO CIRCULAR 200/10, TIPO C-14 COM 6 REFLETORES EM LED 200W FIXADOS EM CRUZETA DE CONCRETO - FORNECIMENTO E INSTALAÇÃO (PADRÃO NOVOPAC / 97601)</t>
  </si>
  <si>
    <t>18.27</t>
  </si>
  <si>
    <t>C037</t>
  </si>
  <si>
    <t>RELOCAÇÃO DE POSTES DE ILUMINAÇÃO PÚBLICA (100584) &gt; (REMOÇÃO E REINSTALAÇÃO)</t>
  </si>
  <si>
    <t>TUBO, PVC, SOLDÁVEL, DN 25MM - FORNECIMENTO E INSTALAÇÃO</t>
  </si>
  <si>
    <t>TUBO, PVC, SOLDÁVEL, DN 32MM - FORNECIMENTO E INSTALAÇÃO</t>
  </si>
  <si>
    <t>19.3</t>
  </si>
  <si>
    <t>JOELHO 90 GRAUS, PVC, SOLDÁVEL, DN 25MM - FORNECIMENTO E INSTALAÇÃO</t>
  </si>
  <si>
    <t>19.4</t>
  </si>
  <si>
    <t>JOELHO 90 GRAUS COM BUCHA DE LATÃO, PVC, SOLDÁVEL, DN 25MM, X 3/4 - FORNECIMENTO E INSTALAÇÃO</t>
  </si>
  <si>
    <t>19.5</t>
  </si>
  <si>
    <t>CURVA 90 GRAUS, PVC, SOLDÁVEL, DN 25MM - FORNECIMENTO E INSTALAÇÃO</t>
  </si>
  <si>
    <t>19.6</t>
  </si>
  <si>
    <t>TÊ DE REDUÇÃO, PVC, SOLDÁVEL, DN 32MM X 25MM - FORNECIMENTO E INSTALAÇÃO</t>
  </si>
  <si>
    <t>19.7</t>
  </si>
  <si>
    <t>LUVA DE REDUÇÃO, PVC, SOLDÁVEL, DN 32MM X 25MM - FORNECIMENTO E INSTALAÇÃO</t>
  </si>
  <si>
    <t>19.8</t>
  </si>
  <si>
    <t>TORNEIRA CROMADA 1/2 OU 3/4 PARA JARDIM - FORNECIMENTO E INSTALAÇÃO</t>
  </si>
  <si>
    <t>TUBO PVC, SÉRIE R, ÁGUA PLUVIAL, DN 100 MM - FORNECIMENTO E INSTALAÇÃO</t>
  </si>
  <si>
    <t>JUNÇÃO DUPLA DE PVC, SÉRIE NORMAL, DN 100 X 100 X 100 MM - FORNECIMENTO E INSTALAÇÃO</t>
  </si>
  <si>
    <t>20.3</t>
  </si>
  <si>
    <t>C009</t>
  </si>
  <si>
    <t>CAIXA ENTERRADA RETANGULAR, EM ALVENARIA COM BLOCOS DE CONCRETO, TAMPA EM CONCRETO COM GRELHA, DIMENSÕES INTERNAS: 0,8X0,6X0,5 M PARA REDE DE DRENAGEM (99262)</t>
  </si>
  <si>
    <t>20.4</t>
  </si>
  <si>
    <t>C010</t>
  </si>
  <si>
    <t>DRENO ESPINHA DE PEIXE (SEÇÃO 0,40 X 0,20 M), COM TUBO DE PEAD CORRUGADO PERFURADO, DN 100 MM, ENCHIMENTO COM BRITA, ENVOLVIDO COM MANTA GEOTÊXTIL, INCLUSIVE CONEXÕES (102690)</t>
  </si>
  <si>
    <t>SERVIÇOS COMPLEMENTARES</t>
  </si>
  <si>
    <t>LIMPEZA DE SUPERFÍCIE COM JATO DE ALTA PRESSÃO (PISOS E RAMPAS  IMPERMEÁVEIS)</t>
  </si>
  <si>
    <t>DEMOLIÇÃO E REMOÇÃO (SERVIÇOS DE IMPLANTAÇÃO NO LOCAL DA OBRA)</t>
  </si>
  <si>
    <t>REMOÇAO DE GUIAS PRÉ-FABRICADAS DE CONCRETO, DE FORMA MECANIZADA, COM REAPROVEITAMENTO &gt; (DEMOLIÇÃO DE BORDA DE CANTEIRO (4 TRECHOS)) / CALÇADA)</t>
  </si>
  <si>
    <t>22.2</t>
  </si>
  <si>
    <t>ESCAVAÇÃO HORIZONTAL EM SOLO DE 1A CATEGORIA COM TRATOR DE ESTEIRAS (100HP/LÂMINA: 2,19M3) &gt; CORTE DE TERRA (3 TRECHOS)</t>
  </si>
  <si>
    <t>22.3</t>
  </si>
  <si>
    <t>DEMOLIÇÃO DE PISO DE CONCRETO SIMPLES, DE FORMA MECANIZADA COM MARTELETE, SEM REAPROVEITAMENTO &gt; (ADOTADA H=0,07M)</t>
  </si>
  <si>
    <t>22.4</t>
  </si>
  <si>
    <t>CORTE E LIMPEZA DE ÁREAS GRAMADAS</t>
  </si>
  <si>
    <t>22.5</t>
  </si>
  <si>
    <t>ATERRO MECANIZADO DE VALA COM MINICARREGADEIRA, COM SOLO ARGILO-ARENOSO, INCLUSIVE MATERIAL DE EMPRÉSTIMO &gt; (3 TRECHOS)</t>
  </si>
  <si>
    <t>22.6</t>
  </si>
  <si>
    <t>22.7</t>
  </si>
  <si>
    <t>22.8</t>
  </si>
  <si>
    <t>ADMINISTRAÇÃO LOCAL DA OBRA E VIGILÂNCIA DA OBRA</t>
  </si>
  <si>
    <t>C036</t>
  </si>
  <si>
    <t>INSTALAÇÕES DE OBRA</t>
  </si>
  <si>
    <t>FORNECIMENTO E INSTALAÇÃO DE PLACA DE OBRA COM CHAPA GALVANIZADA E ESTRUTURA DE MADEIRA</t>
  </si>
  <si>
    <t>INSTALAÇÃO E DESINSTALAÇÃO MECANIZADA DE CONTÊINER OU MÓDULO HABITÁVEL DE USOS DIVERSOS</t>
  </si>
  <si>
    <t>UNID</t>
  </si>
  <si>
    <t>24.3</t>
  </si>
  <si>
    <t>MÊS</t>
  </si>
  <si>
    <t>24.4</t>
  </si>
  <si>
    <t>24.5</t>
  </si>
  <si>
    <t>TAPUME COM TELHA METÁLICA H=2,20M</t>
  </si>
  <si>
    <t>COMPOSIÇÃO DA PARCELA DE BDI (BONIFICAÇÃO E DESPESAS INDIRETAS)</t>
  </si>
  <si>
    <t>OBRA: NOVOPAC - CONSTRUÇÃO DE CAMPO DE FUTEBOL COM GRAMA SINTÉTICA, MEIA QUADRA DE BASQUETE, PARQUINHO INFANTIL E PISTA DE CAMINHADA (TIPO B)</t>
  </si>
  <si>
    <t>ITENS RELATIVOS À ADMINISTRAÇÃO DA OBRA</t>
  </si>
  <si>
    <t xml:space="preserve">% </t>
  </si>
  <si>
    <t>A - Administração Central</t>
  </si>
  <si>
    <t>B - Custos Financeiros</t>
  </si>
  <si>
    <t>C - Riscos</t>
  </si>
  <si>
    <t>D - Seguros e Garantias Contratuais</t>
  </si>
  <si>
    <t>LUCRO</t>
  </si>
  <si>
    <t>E - Lucro Operacional</t>
  </si>
  <si>
    <t>TRIBUTOS</t>
  </si>
  <si>
    <t>F - PIS</t>
  </si>
  <si>
    <t>G - COFINS</t>
  </si>
  <si>
    <t>H - ISSQN (40% DO VALOR DA MÃO DE OBRA)</t>
  </si>
  <si>
    <t>I - CONTRIBUIÇÃO PREVIDENCIÁRIA SOBRE A RENDA BRUTA</t>
  </si>
  <si>
    <t>Assim, com base na fórmula proposta pelo acordão TCU nº 2622/2013, temos:</t>
  </si>
  <si>
    <t>BDI  COM TRIBUTOS (%)</t>
  </si>
  <si>
    <t>SERVIÇOS</t>
  </si>
  <si>
    <t>% no PERÍODO</t>
  </si>
  <si>
    <t>INSTALAÇÕES HIDRÁULICAS</t>
  </si>
  <si>
    <t>DRENAGEM</t>
  </si>
  <si>
    <t>ESTIMATIVA DE MEDIÇÃO MENSAL (R$)</t>
  </si>
  <si>
    <t>ESTIMATIVA DE MEDIÇÃO MENSAL (%)</t>
  </si>
  <si>
    <t>30/10/2024</t>
  </si>
  <si>
    <t>DATA: 30/10/2024</t>
  </si>
  <si>
    <t>VALOR TOTAL ACUMULADO (R$)</t>
  </si>
  <si>
    <t>VALOR TOTAL
COM BDI</t>
  </si>
  <si>
    <t xml:space="preserve">TRAVES DE FUTEBOL DE CAMPO OFICIAL COM REDE, EM TUBO DE AÇO, DIÂMETRO DE 3", COMPRIMENTO 732CM, ALTURA 244CM, INCLUSIVE TRATAMENTO ANTICORROSIVO E PINTURA - FORNECIMENTO E INSTALAÇÃO (ED-49570)                                                                       </t>
  </si>
  <si>
    <t>PLANILHA ORÇAMENTÁRIA PROPONENTE</t>
  </si>
  <si>
    <t>MEIA QUADRA DE BASQUETE (17,00M x 13,00M)</t>
  </si>
  <si>
    <t>PARQUINHO INFANTIL (15,00M x 10,00M)</t>
  </si>
  <si>
    <t>BDI DESONERADO PROPONENTE</t>
  </si>
  <si>
    <t>MÊS 05</t>
  </si>
  <si>
    <t>MÊS 06</t>
  </si>
  <si>
    <t>VALOR TOTAL DO BDI DESONERADO = 27,63% (EXCETO ITENS 1.4; 2.5; 8.4; 9.4; 11.4; 13.1 A 13.5; 17.1 A 17.4; 22.8; 24.3; 24.4; 25 COM BDI DIFERENCIADO = 19,09%)</t>
  </si>
  <si>
    <t>25.1</t>
  </si>
  <si>
    <t>SETOP</t>
  </si>
  <si>
    <t>25.2</t>
  </si>
  <si>
    <t>25.3</t>
  </si>
  <si>
    <t>CO-27423</t>
  </si>
  <si>
    <t>PR A1</t>
  </si>
  <si>
    <t>25.4</t>
  </si>
  <si>
    <t>CO-27482</t>
  </si>
  <si>
    <t>25.5</t>
  </si>
  <si>
    <t>CO-27426</t>
  </si>
  <si>
    <t>CO-27427</t>
  </si>
  <si>
    <t>CO-27431</t>
  </si>
  <si>
    <r>
      <rPr>
        <b/>
        <sz val="11"/>
        <rFont val="Calibri"/>
        <family val="2"/>
        <scheme val="minor"/>
      </rPr>
      <t xml:space="preserve">OBS.: </t>
    </r>
    <r>
      <rPr>
        <sz val="11"/>
        <rFont val="Calibri"/>
        <family val="2"/>
        <scheme val="minor"/>
      </rPr>
      <t>CRITÉRIOS PARA O PAGAMENTO DAS PRANCHAS COM BASE NO % DO VALOR DA PRANCHA A1, CONFORME OS ITENS ACIMA: A2 (FATOR 50% (CO-27356) x VALOR PR A1) E A3 (FATOR 25% (CO-27358) x VALOR PR A1)</t>
    </r>
  </si>
  <si>
    <t>TAXA DE DESTINAÇÃO DE MATERIAL INSERVÍVEL EM ATERRO SANITÁRIO (BDI DIFERENCIADO DE 19,09%)</t>
  </si>
  <si>
    <t>GRAMA SINTÉTICA ESPORTIVA PARA FUTEBOL (Especificação mínima: Altura do fio de 50mm, 100% polietileno, monofilamento , base tramada extra forte + base látex, proteção antiUV, galga 3/4, 9.000 DTEX, 13,5 pontos por decímetro linear, 7.200 pontos/m², 3 anos de garantia contra defeitos de fabricação), FORNECIMENTO E COLOCAÇÃO COMPLETA, INCLUSIVE FRETE, GRANULADO DE BORRACHA, ADESIVO / COLA DE CONTATO, TAPE DE JUNÇÃO E DEMARCAÇÃO COM TINTA BRANCA (FORNECIMENTO E COLOCAÇÃO) (BDI DIFERENCIADO DE 19,09%)</t>
  </si>
  <si>
    <t>FORNECIMENTO E INSTALAÇÃO COMPLETA DE PISO MODULAR ESPORTIVO OUTDOOR, EM PLACAS MODULARES, PRODUZIDO EM POLIPROPILENO (PP) VIRGEM DE ALTO IMPACTO (ESPECIFICAÇÃO TÉCNICA: ENCAIXE TIPO MACHO-FÊMEA COM, NO MÍNIMO, 14 CONEXÕES DO TIPO MACHO E 14 CONEXÕES DO TIPO FÊMEA. PEÇAS MEDINDO 250MM X 250MM X 11MM (COMPRIMENTO X LARGURA X ALTURA); PROTEÇÃO ULTRAVIOLETA (UV) COM SOLIDEZ A LUZ ALTA; PROTEÇÃO ANTI-OXIDAÇÃO, 100% DE RESISTÊNCIA A UMIDADE; SUPERFÍCIE COM TRATAMENTO ANTIDERRAPANTE; LAUDOS DE ATOXIDADE E FLAMABILIDADE , FORNECIDOS POR LABORATÓRIO CREDENCIADO AO INMETRO, EM CONFORMIDADE COM AS NORMAS ABNT NBR 16071-2:2012 E NORMA NBR 8660 (FLUXO CRÍTICO MAIOR OU IGUAL A 8,0 KW/M2 E FRENTE DE CHAMA, CONFORME EN ISO 11925-2, DEVE ATINGIR DISTÂNCIA IGUAL OU INFERIOR A 150MM EM 20 SEGUNDOS); POSSUIR DENSIDADE ÓPTICA ESPECÍFICA MÁXIMA CORRIGIDA DE 450 PONTOS, CONFORME ASTM E 662; DEMARCAÇÕES DE LINHAS PARA BASQUETE EM TINTA PU INDUSTRIAL COM PROMOTOR DE ADERÊNCIA; ACABAMENTO DAS BORDAS NO MESMO MATERIAL COM SUAVIZAÇÃO DO DEGRAU ATRAVÉS DE RAMPAS DE ACESSO) GARANTIA MÍNIMA DE 05 (CINCO) ANOS (BDI DIFERENCIADO DE 19,09%)</t>
  </si>
  <si>
    <t xml:space="preserve">EQUIPAMENTOS (*OBS.: DESCRIÇÃO, PREÇO UNITÁRIO E QUANTIDADES: PLANILHA PADRÃO NOVOPAC / RT.: ENG. CIVIL KILSON GUIMARÃES SILVA / CREA-MA: 110.141.472-3 / ART.: MA20240757366) </t>
  </si>
  <si>
    <t>PAREDE ESCALADA (2,00 X 1,80)M EM MADEIRA PINUS OU EUCALIPTO TRATADO, COM ACABAMENTO EM VERNIZ FOSCO, REF. MODELO M111 DA LÚDICO PARQUES OU SIMILAR - FORNECIMENTO E MONTAGEM (*OBS.: DESCRIÇÃO E PREÇO UNITÁRIO: PLANILHA PADRÃO NOVOPAC / RT.: ENG. CIVIL KILSON GUIMARÃES SILVA / CREA-MA: 110.141.472-3 / ART.: MA20240757366) (BDI DIFERENCIADO DE 19,09%)</t>
  </si>
  <si>
    <t>GANGORRA DUPLA (3,00 X 2,50)M EM MADEIRA PINUS OU EUCALIPTO TRATADO, COM ACABAMENTO EM VERNIZ FOSCO, REF. MODELO M128 DA LÚDICO PARQUES OU SIMILAR - FORNECIMENTO E MONTAGEM (*OBS.: DESCRIÇÃO E PREÇO UNITÁRIO: PLANILHA PADRÃO NOVOPAC / RT.: ENG. CIVIL KILSON GUIMARÃES SILVA / CREA-MA: 110.141.472-3 / ART.: MA20240757366) (BDI DIFERENCIADO DE 19,09%)</t>
  </si>
  <si>
    <t>BRINQUEDO (4,00 X 5,00)M EM MADEIRA PINUS OU EUCALIPTO TRATADO, COM ACABAMENTO EM VERNIZ FOSCO, CONTENDO 1 CASINHA, 1 RAMPA DE ACESSO, 1 ESCORREGADOR, 1 ESCADA DE MARINHEIRO E 2 BALANÇOS, REF. MODELO M220 DA LÚDICO PARQUES OU SIMILAR (*OBS.: DESCRIÇÃO E PREÇO UNITÁRIO: PLANILHA PADRÃO NOVOPAC / RT.: ENG. CIVIL KILSON GUIMARÃES SILVA / CREA-MA: 110.141.472-3 / ART.: MA20240757366) (BDI DIFERENCIADO DE 19,09%)</t>
  </si>
  <si>
    <t>BALANÇO DUPLO (1,50 X 3,00)M EM MADEIRA  PINUS OU EUCALIPTO TRATADO, COM ACABAMENTO EM VERNIZ FOSCO, REF. MODELO M117 DA LÚDICO PARQUES OU SIMILAR - FORNECIMENTO E MONTAGEM (*OBS.: DESCRIÇÃO E PREÇO UNITÁRIO: PLANILHA PADRÃO NOVOPAC / RT.: ENG. CIVIL KILSON GUIMARÃES SILVA / CREA-MA: 110.141.472-3 / ART.: MA20240757366) (BDI DIFERENCIADO DE 19,09%)</t>
  </si>
  <si>
    <t>BANCO FIXO (0,70 X 1,50)M EM MADEIRA PINUS OU EUCALIPTO TRATADO, COM ACABAMENTO EM VERNIZ FOSCO, REF. MODELO M312 DA LÚDICO PARQUES OU SIMILAR - FORNECIMENTO E MONTAGEM (*OBS.: DESCRIÇÃO E PREÇO UNITÁRIO: PLANILHA PADRÃO NOVOPAC / RT.: ENG. CIVIL KILSON GUIMARÃES SILVA / CREA-MA: 110.141.472-3 / ART.: MA20240757366) (BDI DIFERENCIADO DE 19,09%)</t>
  </si>
  <si>
    <t>CESTO DE LIXO (0,60 X 0,60)M EM MADEIRA  PINUS OU EUCALIPTO TRATADO, COM ACABAMENTO EM VERNIZ FOSCO, REF. MODELO M313 DA LÚDICO PARQUES OU SIMILAR - FORNECIMENTO E MONTAGEM (*OBS.: DESCRIÇÃO E PREÇO UNITÁRIO: PLANILHA PADRÃO NOVOPAC / RT.: ENG. CIVIL KILSON GUIMARÃES SILVA / CREA-MA: 110.141.472-3 / ART.: MA20240757366) (BDI DIFERENCIADO DE 19,09%)</t>
  </si>
  <si>
    <t>MESA PARA JOGOS (1,00 X 1,00)M  COM 4 BANCOS (0,30 X 0,30)M EM MADEIRA  PINUS OU EUCALIPTO TRATADO, COM ACABAMENTO EM VERNIZ FOSCO, REF. MODELO M314 DA LÚDICO PARQUES OU SIMILAR - FORNECIMENTO E MONTAGEM (*OBS.: DESCRIÇÃO E PREÇO UNITÁRIO: PLANILHA PADRÃO NOVOPAC / RT.: ENG. CIVIL KILSON GUIMARÃES SILVA / CREA-MA: 110.141.472-3 / ART.: MA20240757366) (BDI DIFERENCIADO DE 19,09%)</t>
  </si>
  <si>
    <t>CONJUNTO MESA (1,00 X 2,00)M E 2 BANCOS (0,30 X 2,00)M EM MADEIRA  PINUS OU EUCALIPTO TRATADO, COM ACABAMENTO EM VERNIZ FOSCO, REF. MODELO M315 DA LÚDICO PARQUES OU SIMILAR - FORNECIMENTO E MONTAGEM (*OBS.: DESCRIÇÃO E PREÇO UNITÁRIO: PLANILHA PADRÃO NOVOPAC / RT.: ENG. CIVIL KILSON GUIMARÃES SILVA / CREA-MA: 110.141.472-3 / ART.: MA20240757366) (BDI DIFERENCIADO DE 19,09%)</t>
  </si>
  <si>
    <t>INSTALAÇÕES ELÉTRICAS (OBS.: QUANTIDADES DA PLANILHA PADRÃO NOVOPAC (RT.: ENG. CIVIL KILSON GUIMARÃES SILVA / CREA-MA 110.141.472-3  / ART.: MA20240757366), DEVIDO A AUSÊNCIA DE PROJETO ELÉTRICO ESPECÍFICO PARA ESTE LOCAL)</t>
  </si>
  <si>
    <t>INSTALAÇÕES HIDRÁULICAS (OBS.: QUANTIDADES DA PLANILHA PADRÃO NOVOPAC (RT.: ENG. CIVIL KILSON GUIMARÃES SILVA / CREA-MA 110.141.472-3  / ART.: MA20240757366), DEVIDO A AUSÊNCIA DE PROJETO HIDRÁULICO ESPECÍFICO PARA ESTE LOCAL)</t>
  </si>
  <si>
    <t>DRENAGEM PLUVIAL (OBS.: QUANTIDADES DA PLANILHA PADRÃO NOVOPAC (RT.: ENG. CIVIL KILSON GUIMARÃES SILVA / CREA-MA 110.141.472-3  / ART.: MA20240757366), DEVIDO A AUSÊNCIA DE PROJETO DE DRENAGEM ESPECÍFICO PARA ESTE LOCAL)</t>
  </si>
  <si>
    <t>LOCACAO DE CONTAINER 2,30 X 4,30 M, ALT. 2,50 M, PARA SANITARIO, COM 3 BACIAS, 4 CHUVEIROS, 1 LAVATORIO E 1 MICTORIO (NAO INCLUI MOBILIZACAO/DESMOBILIZACAO) (BDI DIFERENCIADO DE 19,09%)</t>
  </si>
  <si>
    <t>LOCACAO DE CONTAINER 2,30 X 6,00 M, ALT. 2,50 M, COM 1 SANITARIO, PARA ESCRITORIO, COMPLETO, SEM DIVISORIAS INTERNAS (NAO INCLUI MOBILIZACAO/DESMOBILIZACAO) (BDI DIFERENCIADO DE 19,09%)</t>
  </si>
  <si>
    <t>BDI DIFERENCIADO DESONERADO PROPONENTE</t>
  </si>
  <si>
    <t>CRONOGRAMA FÍSICO-FINANCEIRO REFERENCIAL</t>
  </si>
  <si>
    <t>VALOR TOTAL 
COM BDI</t>
  </si>
  <si>
    <t>ÍNDICE</t>
  </si>
  <si>
    <t>MESES</t>
  </si>
  <si>
    <r>
      <t xml:space="preserve">DESENVOLVIMENTO E DETALHAMENTO DE PROJETO ARQUITETÔNICO </t>
    </r>
    <r>
      <rPr>
        <sz val="11"/>
        <color rgb="FF0070C0"/>
        <rFont val="Calibri"/>
        <family val="2"/>
        <scheme val="minor"/>
      </rPr>
      <t>(BDI DIFERENCIADO DE 19,09%)</t>
    </r>
  </si>
  <si>
    <r>
      <t xml:space="preserve">DESENVOLVIMENTO E DETALHAMENTO DE PROJETOS COMPLEMENTARES </t>
    </r>
    <r>
      <rPr>
        <sz val="11"/>
        <color rgb="FF0070C0"/>
        <rFont val="Calibri"/>
        <family val="2"/>
        <scheme val="minor"/>
      </rPr>
      <t>(BDI DIFERENCIADO DE 19,09%)</t>
    </r>
  </si>
  <si>
    <r>
      <t xml:space="preserve">PROJETO EXECUTIVO DE DRENAGEM PLUVIAL </t>
    </r>
    <r>
      <rPr>
        <sz val="11"/>
        <color rgb="FF0070C0"/>
        <rFont val="Calibri"/>
        <family val="2"/>
        <scheme val="minor"/>
      </rPr>
      <t>(BDI DIFERENCIADO DE 19,09%)</t>
    </r>
  </si>
  <si>
    <r>
      <t>PROJETO EXECUTIVO DE ESTRUTURA DE CONCRETO</t>
    </r>
    <r>
      <rPr>
        <sz val="11"/>
        <color rgb="FF0070C0"/>
        <rFont val="Calibri"/>
        <family val="2"/>
        <scheme val="minor"/>
      </rPr>
      <t xml:space="preserve"> (BDI DIFERENCIADO DE 19,09%)</t>
    </r>
  </si>
  <si>
    <r>
      <t xml:space="preserve">PROJETO EXECUTIVO DE INSTALAÇÕES ELÉTRICAS </t>
    </r>
    <r>
      <rPr>
        <sz val="11"/>
        <color rgb="FF0070C0"/>
        <rFont val="Calibri"/>
        <family val="2"/>
        <scheme val="minor"/>
      </rPr>
      <t>(BDI DIFERENCIADO DE 19,09%)</t>
    </r>
  </si>
  <si>
    <r>
      <t>ELABORAÇÃO DE PR</t>
    </r>
    <r>
      <rPr>
        <b/>
        <sz val="11"/>
        <rFont val="Calibri"/>
        <family val="2"/>
        <scheme val="minor"/>
      </rPr>
      <t xml:space="preserve">OJETOS EXECUTIVOS / COMPLEMENTARES: </t>
    </r>
    <r>
      <rPr>
        <sz val="9"/>
        <rFont val="Calibri"/>
        <family val="2"/>
        <scheme val="minor"/>
      </rPr>
      <t>ITEM A CRITÉRIO DA FISCALIZAÇÃO PJF E CONFORME NECESSÁRIO À CORRETA EXECUÇÃO DA OBRA NA MODALIDADE INTEGRADA E/OU SEMI-INTEGRADA,</t>
    </r>
    <r>
      <rPr>
        <b/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DEFINIDA PELA SSGEOP/PJF. (OBS.: A ESCALA DOS DESENHOS A SEREM ELABORADOS DEVERÁ SER APROVADA PELA FISCALIZAÇÃO DA PJF</t>
    </r>
    <r>
      <rPr>
        <b/>
        <sz val="9"/>
        <color rgb="FF0070C0"/>
        <rFont val="Calibri"/>
        <family val="2"/>
        <scheme val="minor"/>
      </rPr>
      <t>)</t>
    </r>
  </si>
  <si>
    <t>ADMINISTRAÇÃO LOCAL DA OBRA (ENGENHEIRO JUNIOR (10H/MÊS) / ENCARREGADO / VIGIAS DIURNO E NOTURNO NOS HORÁRIOS SEM EXPEDIENTE NA OBRA) (90777 / 93572 / 100289)</t>
  </si>
  <si>
    <r>
      <t xml:space="preserve">ELABORAÇÃO DE PROJETOS EXECUTIVOS / COMPLEMENTARES: </t>
    </r>
    <r>
      <rPr>
        <sz val="8"/>
        <rFont val="Calibri"/>
        <family val="2"/>
        <scheme val="minor"/>
      </rPr>
      <t>(OBS.: EXECUÇÃO DOS SERVIÇOS À CRITÉRIO DA FISCALIZAÇÃO DA PJF, CONFORME NECESSÁRIO À CORRETA EXECUÇÃO DA OBRA)</t>
    </r>
  </si>
  <si>
    <t>LOCAL: PRAÇA BAIRRO AMAZÔNIA</t>
  </si>
  <si>
    <t>REFERÊNCIA 
DESONERADA
SINAPI 09/2024
SICRO 04/2024
SETOP 07/2024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</si>
</sst>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_-;\-* #,##0.00_-;_-* &quot;-&quot;??_-;_-@_-"/>
    <numFmt numFmtId="164" formatCode="#,##0.00_ ;[Red]\-#,##0.00\ "/>
    <numFmt numFmtId="165" formatCode="0.0000"/>
    <numFmt numFmtId="166" formatCode="0.000%"/>
    <numFmt numFmtId="167" formatCode="#,##0.00_);[Red]\-#,##0.00;"/>
    <numFmt numFmtId="168" formatCode="00"/>
    <numFmt numFmtId="169" formatCode="0.00000%"/>
    <numFmt numFmtId="170" formatCode="#,##0.00000_);[Red]\-#,##0.00000;"/>
    <numFmt numFmtId="171" formatCode="#,##0.0000_ ;[Red]\-#,##0.0000\ "/>
  </numFmts>
  <fonts count="5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Arial"/>
      <family val="2"/>
      <charset val="1"/>
    </font>
    <font>
      <b/>
      <sz val="12"/>
      <name val="Arial"/>
      <family val="2"/>
      <charset val="1"/>
    </font>
    <font>
      <b/>
      <sz val="11"/>
      <name val="Arial"/>
      <family val="2"/>
      <charset val="1"/>
    </font>
    <font>
      <b/>
      <sz val="11"/>
      <color rgb="FF000000"/>
      <name val="Calibri"/>
      <family val="2"/>
      <charset val="1"/>
    </font>
    <font>
      <b/>
      <sz val="11"/>
      <name val="Calibri"/>
      <family val="2"/>
      <charset val="1"/>
    </font>
    <font>
      <b/>
      <sz val="12"/>
      <name val="Calibri"/>
      <family val="2"/>
    </font>
    <font>
      <b/>
      <sz val="9"/>
      <name val="Calibri"/>
      <family val="2"/>
    </font>
    <font>
      <b/>
      <sz val="12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9"/>
      <name val="Arial"/>
      <family val="2"/>
      <charset val="1"/>
    </font>
    <font>
      <b/>
      <sz val="9"/>
      <name val="Calibri"/>
      <family val="2"/>
      <charset val="1"/>
    </font>
    <font>
      <sz val="9"/>
      <name val="Calibri"/>
      <family val="2"/>
      <charset val="1"/>
    </font>
    <font>
      <b/>
      <sz val="11"/>
      <color rgb="FF0070C0"/>
      <name val="Calibri"/>
      <family val="2"/>
      <charset val="1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6"/>
      <name val="Calibri"/>
      <family val="2"/>
    </font>
    <font>
      <sz val="11"/>
      <name val="Calibri"/>
      <family val="2"/>
    </font>
    <font>
      <b/>
      <sz val="7"/>
      <name val="Calibri"/>
      <family val="2"/>
      <scheme val="minor"/>
    </font>
    <font>
      <sz val="8"/>
      <name val="Calibri"/>
      <family val="2"/>
    </font>
    <font>
      <b/>
      <sz val="18"/>
      <name val="Calibri"/>
      <family val="2"/>
      <scheme val="minor"/>
    </font>
    <font>
      <sz val="9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sz val="24"/>
      <color theme="0"/>
      <name val="Calibri"/>
      <family val="2"/>
      <scheme val="minor"/>
    </font>
    <font>
      <sz val="9"/>
      <color rgb="FFFF0000"/>
      <name val="Calibri"/>
      <family val="2"/>
      <scheme val="minor"/>
    </font>
    <font>
      <sz val="24"/>
      <color rgb="FFFF0000"/>
      <name val="Calibri"/>
      <family val="2"/>
      <scheme val="minor"/>
    </font>
    <font>
      <b/>
      <sz val="12"/>
      <color rgb="FFFFFF00"/>
      <name val="Calibri"/>
      <family val="2"/>
    </font>
    <font>
      <b/>
      <sz val="9"/>
      <color indexed="81"/>
      <name val="Segoe UI"/>
      <family val="2"/>
    </font>
    <font>
      <sz val="11"/>
      <color rgb="FF0070C0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70C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DAE3F3"/>
        <bgColor rgb="FFDEEBF7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2">
    <xf numFmtId="0" fontId="0" fillId="0" borderId="0"/>
    <xf numFmtId="0" fontId="11" fillId="0" borderId="0"/>
    <xf numFmtId="0" fontId="11" fillId="0" borderId="0"/>
    <xf numFmtId="9" fontId="11" fillId="0" borderId="0" applyBorder="0" applyProtection="0"/>
    <xf numFmtId="43" fontId="16" fillId="0" borderId="0" applyFont="0" applyFill="0" applyBorder="0" applyAlignment="0" applyProtection="0"/>
    <xf numFmtId="0" fontId="24" fillId="0" borderId="0"/>
    <xf numFmtId="0" fontId="25" fillId="0" borderId="0"/>
    <xf numFmtId="9" fontId="25" fillId="0" borderId="0" applyFont="0" applyFill="0" applyBorder="0" applyAlignment="0" applyProtection="0"/>
    <xf numFmtId="9" fontId="23" fillId="0" borderId="0" applyFill="0" applyBorder="0" applyAlignment="0" applyProtection="0"/>
    <xf numFmtId="9" fontId="25" fillId="0" borderId="0" applyFill="0" applyBorder="0" applyAlignment="0" applyProtection="0"/>
    <xf numFmtId="0" fontId="24" fillId="0" borderId="0"/>
    <xf numFmtId="43" fontId="23" fillId="0" borderId="0" applyFill="0" applyBorder="0" applyAlignment="0" applyProtection="0"/>
  </cellStyleXfs>
  <cellXfs count="260">
    <xf numFmtId="0" fontId="0" fillId="0" borderId="0" xfId="0"/>
    <xf numFmtId="10" fontId="6" fillId="0" borderId="3" xfId="0" applyNumberFormat="1" applyFont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center" vertical="center"/>
    </xf>
    <xf numFmtId="4" fontId="8" fillId="2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/>
    <xf numFmtId="49" fontId="6" fillId="0" borderId="3" xfId="1" applyNumberFormat="1" applyFont="1" applyBorder="1" applyAlignment="1">
      <alignment horizontal="center" vertical="center"/>
    </xf>
    <xf numFmtId="0" fontId="2" fillId="0" borderId="0" xfId="0" applyFont="1"/>
    <xf numFmtId="0" fontId="0" fillId="0" borderId="0" xfId="0" applyFont="1"/>
    <xf numFmtId="4" fontId="0" fillId="0" borderId="0" xfId="0" applyNumberFormat="1" applyFont="1"/>
    <xf numFmtId="4" fontId="2" fillId="3" borderId="0" xfId="0" applyNumberFormat="1" applyFont="1" applyFill="1"/>
    <xf numFmtId="164" fontId="0" fillId="0" borderId="0" xfId="0" applyNumberFormat="1"/>
    <xf numFmtId="0" fontId="0" fillId="3" borderId="0" xfId="0" applyFill="1"/>
    <xf numFmtId="4" fontId="0" fillId="3" borderId="0" xfId="0" applyNumberFormat="1" applyFill="1"/>
    <xf numFmtId="4" fontId="1" fillId="3" borderId="0" xfId="0" applyNumberFormat="1" applyFont="1" applyFill="1"/>
    <xf numFmtId="4" fontId="0" fillId="3" borderId="0" xfId="0" applyNumberFormat="1" applyFont="1" applyFill="1"/>
    <xf numFmtId="0" fontId="0" fillId="0" borderId="0" xfId="0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164" fontId="0" fillId="4" borderId="0" xfId="0" applyNumberFormat="1" applyFill="1"/>
    <xf numFmtId="0" fontId="2" fillId="5" borderId="3" xfId="0" applyFont="1" applyFill="1" applyBorder="1" applyAlignment="1">
      <alignment horizontal="center" vertical="center"/>
    </xf>
    <xf numFmtId="4" fontId="2" fillId="5" borderId="3" xfId="0" applyNumberFormat="1" applyFont="1" applyFill="1" applyBorder="1" applyAlignment="1">
      <alignment vertical="center"/>
    </xf>
    <xf numFmtId="0" fontId="0" fillId="0" borderId="3" xfId="0" applyBorder="1" applyAlignment="1">
      <alignment horizontal="center" vertical="center"/>
    </xf>
    <xf numFmtId="4" fontId="0" fillId="0" borderId="3" xfId="0" applyNumberFormat="1" applyBorder="1" applyAlignment="1">
      <alignment vertical="center"/>
    </xf>
    <xf numFmtId="10" fontId="15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justify" vertical="top" wrapText="1"/>
    </xf>
    <xf numFmtId="49" fontId="6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 wrapText="1"/>
    </xf>
    <xf numFmtId="0" fontId="15" fillId="0" borderId="3" xfId="0" applyFont="1" applyBorder="1" applyAlignment="1">
      <alignment horizontal="right" vertical="center" wrapText="1"/>
    </xf>
    <xf numFmtId="0" fontId="0" fillId="0" borderId="3" xfId="0" applyFill="1" applyBorder="1" applyAlignment="1">
      <alignment horizontal="center" vertical="center"/>
    </xf>
    <xf numFmtId="4" fontId="0" fillId="0" borderId="3" xfId="0" applyNumberFormat="1" applyFill="1" applyBorder="1" applyAlignment="1">
      <alignment vertical="center"/>
    </xf>
    <xf numFmtId="0" fontId="0" fillId="0" borderId="3" xfId="0" applyFont="1" applyFill="1" applyBorder="1" applyAlignment="1">
      <alignment horizontal="center" vertical="center"/>
    </xf>
    <xf numFmtId="4" fontId="0" fillId="0" borderId="3" xfId="0" applyNumberFormat="1" applyFont="1" applyFill="1" applyBorder="1" applyAlignment="1">
      <alignment vertical="center"/>
    </xf>
    <xf numFmtId="0" fontId="0" fillId="0" borderId="3" xfId="0" applyFill="1" applyBorder="1" applyAlignment="1">
      <alignment horizontal="justify" vertical="top" wrapText="1"/>
    </xf>
    <xf numFmtId="164" fontId="2" fillId="0" borderId="0" xfId="0" applyNumberFormat="1" applyFont="1"/>
    <xf numFmtId="164" fontId="0" fillId="0" borderId="0" xfId="0" applyNumberFormat="1" applyFont="1"/>
    <xf numFmtId="0" fontId="20" fillId="0" borderId="3" xfId="0" applyFont="1" applyFill="1" applyBorder="1" applyAlignment="1">
      <alignment horizontal="center" vertical="center"/>
    </xf>
    <xf numFmtId="4" fontId="20" fillId="0" borderId="3" xfId="0" applyNumberFormat="1" applyFont="1" applyFill="1" applyBorder="1" applyAlignment="1">
      <alignment vertical="center"/>
    </xf>
    <xf numFmtId="0" fontId="21" fillId="0" borderId="0" xfId="0" applyFont="1"/>
    <xf numFmtId="4" fontId="21" fillId="3" borderId="0" xfId="0" applyNumberFormat="1" applyFont="1" applyFill="1"/>
    <xf numFmtId="0" fontId="2" fillId="6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justify" vertical="center" wrapText="1"/>
    </xf>
    <xf numFmtId="0" fontId="2" fillId="6" borderId="3" xfId="0" applyFont="1" applyFill="1" applyBorder="1" applyAlignment="1">
      <alignment horizontal="center"/>
    </xf>
    <xf numFmtId="0" fontId="2" fillId="6" borderId="3" xfId="0" applyFont="1" applyFill="1" applyBorder="1"/>
    <xf numFmtId="4" fontId="17" fillId="6" borderId="16" xfId="4" applyNumberFormat="1" applyFont="1" applyFill="1" applyBorder="1" applyAlignment="1" applyProtection="1">
      <alignment vertical="center" wrapText="1"/>
      <protection locked="0"/>
    </xf>
    <xf numFmtId="0" fontId="2" fillId="6" borderId="3" xfId="0" applyFont="1" applyFill="1" applyBorder="1" applyAlignment="1">
      <alignment vertical="center"/>
    </xf>
    <xf numFmtId="4" fontId="2" fillId="6" borderId="3" xfId="0" applyNumberFormat="1" applyFont="1" applyFill="1" applyBorder="1" applyAlignment="1">
      <alignment vertical="center"/>
    </xf>
    <xf numFmtId="0" fontId="22" fillId="6" borderId="3" xfId="0" applyFont="1" applyFill="1" applyBorder="1" applyAlignment="1">
      <alignment horizontal="center" vertical="center"/>
    </xf>
    <xf numFmtId="0" fontId="22" fillId="6" borderId="3" xfId="0" applyFont="1" applyFill="1" applyBorder="1" applyAlignment="1">
      <alignment vertical="center"/>
    </xf>
    <xf numFmtId="4" fontId="22" fillId="6" borderId="3" xfId="0" applyNumberFormat="1" applyFont="1" applyFill="1" applyBorder="1" applyAlignment="1">
      <alignment vertical="center"/>
    </xf>
    <xf numFmtId="4" fontId="0" fillId="6" borderId="3" xfId="0" applyNumberFormat="1" applyFont="1" applyFill="1" applyBorder="1" applyAlignment="1">
      <alignment vertical="center"/>
    </xf>
    <xf numFmtId="4" fontId="17" fillId="6" borderId="3" xfId="4" applyNumberFormat="1" applyFont="1" applyFill="1" applyBorder="1" applyAlignment="1" applyProtection="1">
      <alignment vertical="center" wrapText="1"/>
      <protection locked="0"/>
    </xf>
    <xf numFmtId="49" fontId="19" fillId="7" borderId="3" xfId="0" applyNumberFormat="1" applyFont="1" applyFill="1" applyBorder="1" applyAlignment="1">
      <alignment horizontal="left" vertical="center"/>
    </xf>
    <xf numFmtId="49" fontId="13" fillId="7" borderId="3" xfId="0" applyNumberFormat="1" applyFont="1" applyFill="1" applyBorder="1" applyAlignment="1">
      <alignment horizontal="left" vertical="center"/>
    </xf>
    <xf numFmtId="49" fontId="14" fillId="7" borderId="3" xfId="0" applyNumberFormat="1" applyFont="1" applyFill="1" applyBorder="1" applyAlignment="1">
      <alignment horizontal="center" vertical="center"/>
    </xf>
    <xf numFmtId="4" fontId="14" fillId="7" borderId="3" xfId="0" applyNumberFormat="1" applyFont="1" applyFill="1" applyBorder="1" applyAlignment="1">
      <alignment horizontal="center" vertical="center"/>
    </xf>
    <xf numFmtId="4" fontId="14" fillId="7" borderId="3" xfId="0" applyNumberFormat="1" applyFont="1" applyFill="1" applyBorder="1" applyAlignment="1">
      <alignment horizontal="center" vertical="center" wrapText="1"/>
    </xf>
    <xf numFmtId="4" fontId="10" fillId="7" borderId="3" xfId="0" applyNumberFormat="1" applyFont="1" applyFill="1" applyBorder="1" applyAlignment="1">
      <alignment horizontal="right" vertical="center" wrapText="1"/>
    </xf>
    <xf numFmtId="0" fontId="0" fillId="0" borderId="3" xfId="0" applyFont="1" applyFill="1" applyBorder="1" applyAlignment="1">
      <alignment horizontal="justify" vertical="top" wrapText="1"/>
    </xf>
    <xf numFmtId="0" fontId="18" fillId="8" borderId="0" xfId="5" applyFont="1" applyFill="1" applyAlignment="1">
      <alignment horizontal="center" vertical="center" wrapText="1"/>
    </xf>
    <xf numFmtId="0" fontId="25" fillId="9" borderId="0" xfId="6" applyFill="1" applyAlignment="1">
      <alignment vertical="top" wrapText="1"/>
    </xf>
    <xf numFmtId="0" fontId="25" fillId="9" borderId="0" xfId="6" applyFill="1"/>
    <xf numFmtId="0" fontId="17" fillId="0" borderId="7" xfId="5" applyFont="1" applyBorder="1" applyAlignment="1">
      <alignment vertical="center"/>
    </xf>
    <xf numFmtId="0" fontId="17" fillId="0" borderId="8" xfId="5" applyFont="1" applyBorder="1" applyAlignment="1">
      <alignment vertical="center"/>
    </xf>
    <xf numFmtId="0" fontId="17" fillId="0" borderId="0" xfId="5" applyFont="1" applyAlignment="1">
      <alignment horizontal="center" vertical="center"/>
    </xf>
    <xf numFmtId="0" fontId="26" fillId="0" borderId="0" xfId="5" applyFont="1" applyAlignment="1">
      <alignment horizontal="right" vertical="center"/>
    </xf>
    <xf numFmtId="10" fontId="18" fillId="8" borderId="0" xfId="7" applyNumberFormat="1" applyFont="1" applyFill="1" applyAlignment="1">
      <alignment horizontal="center" vertical="center" wrapText="1"/>
    </xf>
    <xf numFmtId="0" fontId="18" fillId="8" borderId="0" xfId="5" applyFont="1" applyFill="1" applyAlignment="1">
      <alignment horizontal="left" vertical="center"/>
    </xf>
    <xf numFmtId="0" fontId="25" fillId="0" borderId="0" xfId="6" applyFont="1"/>
    <xf numFmtId="0" fontId="17" fillId="0" borderId="7" xfId="5" applyFont="1" applyBorder="1" applyAlignment="1">
      <alignment horizontal="left" vertical="center"/>
    </xf>
    <xf numFmtId="0" fontId="26" fillId="0" borderId="8" xfId="5" applyFont="1" applyBorder="1" applyAlignment="1">
      <alignment horizontal="left" vertical="center"/>
    </xf>
    <xf numFmtId="0" fontId="25" fillId="0" borderId="0" xfId="6" applyFont="1" applyAlignment="1">
      <alignment vertical="center"/>
    </xf>
    <xf numFmtId="0" fontId="26" fillId="0" borderId="7" xfId="5" applyFont="1" applyBorder="1" applyAlignment="1">
      <alignment horizontal="left" vertical="center"/>
    </xf>
    <xf numFmtId="0" fontId="17" fillId="0" borderId="0" xfId="5" applyFont="1" applyAlignment="1">
      <alignment horizontal="right" vertical="center"/>
    </xf>
    <xf numFmtId="0" fontId="27" fillId="10" borderId="3" xfId="5" applyFont="1" applyFill="1" applyBorder="1" applyAlignment="1">
      <alignment horizontal="center" vertical="center" wrapText="1"/>
    </xf>
    <xf numFmtId="0" fontId="28" fillId="8" borderId="3" xfId="5" applyFont="1" applyFill="1" applyBorder="1" applyAlignment="1">
      <alignment horizontal="left" vertical="center" wrapText="1"/>
    </xf>
    <xf numFmtId="10" fontId="18" fillId="8" borderId="3" xfId="8" applyNumberFormat="1" applyFont="1" applyFill="1" applyBorder="1" applyAlignment="1">
      <alignment horizontal="center" vertical="center" wrapText="1"/>
    </xf>
    <xf numFmtId="10" fontId="18" fillId="8" borderId="0" xfId="5" applyNumberFormat="1" applyFont="1" applyFill="1" applyAlignment="1">
      <alignment horizontal="center" vertical="center" wrapText="1"/>
    </xf>
    <xf numFmtId="0" fontId="28" fillId="8" borderId="7" xfId="5" applyFont="1" applyFill="1" applyBorder="1" applyAlignment="1">
      <alignment horizontal="center" vertical="center" wrapText="1"/>
    </xf>
    <xf numFmtId="10" fontId="17" fillId="0" borderId="12" xfId="8" applyNumberFormat="1" applyFont="1" applyFill="1" applyBorder="1" applyAlignment="1">
      <alignment horizontal="center" vertical="center" wrapText="1"/>
    </xf>
    <xf numFmtId="0" fontId="28" fillId="8" borderId="8" xfId="5" applyFont="1" applyFill="1" applyBorder="1" applyAlignment="1">
      <alignment horizontal="center" vertical="center" wrapText="1"/>
    </xf>
    <xf numFmtId="10" fontId="17" fillId="8" borderId="12" xfId="8" applyNumberFormat="1" applyFont="1" applyFill="1" applyBorder="1" applyAlignment="1">
      <alignment horizontal="center" vertical="center" wrapText="1"/>
    </xf>
    <xf numFmtId="165" fontId="18" fillId="8" borderId="0" xfId="5" applyNumberFormat="1" applyFont="1" applyFill="1" applyAlignment="1">
      <alignment horizontal="center" vertical="center" wrapText="1"/>
    </xf>
    <xf numFmtId="166" fontId="18" fillId="8" borderId="0" xfId="7" applyNumberFormat="1" applyFont="1" applyFill="1" applyAlignment="1">
      <alignment horizontal="center" vertical="center" wrapText="1"/>
    </xf>
    <xf numFmtId="10" fontId="17" fillId="8" borderId="3" xfId="8" applyNumberFormat="1" applyFont="1" applyFill="1" applyBorder="1" applyAlignment="1">
      <alignment horizontal="center" vertical="center" wrapText="1"/>
    </xf>
    <xf numFmtId="0" fontId="25" fillId="0" borderId="0" xfId="6"/>
    <xf numFmtId="0" fontId="27" fillId="8" borderId="8" xfId="5" applyFont="1" applyFill="1" applyBorder="1" applyAlignment="1">
      <alignment horizontal="center" vertical="center" wrapText="1"/>
    </xf>
    <xf numFmtId="10" fontId="17" fillId="10" borderId="3" xfId="7" applyNumberFormat="1" applyFont="1" applyFill="1" applyBorder="1" applyAlignment="1">
      <alignment horizontal="center" vertical="center" wrapText="1"/>
    </xf>
    <xf numFmtId="10" fontId="18" fillId="8" borderId="0" xfId="9" applyNumberFormat="1" applyFont="1" applyFill="1" applyAlignment="1">
      <alignment horizontal="center" vertical="center" wrapText="1"/>
    </xf>
    <xf numFmtId="0" fontId="25" fillId="0" borderId="0" xfId="6" applyAlignment="1">
      <alignment vertical="center"/>
    </xf>
    <xf numFmtId="10" fontId="18" fillId="0" borderId="3" xfId="8" applyNumberFormat="1" applyFont="1" applyFill="1" applyBorder="1" applyAlignment="1">
      <alignment horizontal="center" vertical="center" wrapText="1"/>
    </xf>
    <xf numFmtId="10" fontId="25" fillId="0" borderId="0" xfId="6" applyNumberFormat="1"/>
    <xf numFmtId="4" fontId="0" fillId="0" borderId="0" xfId="0" applyNumberFormat="1"/>
    <xf numFmtId="0" fontId="12" fillId="0" borderId="0" xfId="0" applyFont="1" applyBorder="1" applyAlignment="1">
      <alignment vertical="center"/>
    </xf>
    <xf numFmtId="0" fontId="31" fillId="9" borderId="0" xfId="10" applyFont="1" applyFill="1" applyBorder="1" applyAlignment="1" applyProtection="1">
      <alignment horizontal="right" vertical="center" wrapText="1"/>
      <protection hidden="1"/>
    </xf>
    <xf numFmtId="10" fontId="32" fillId="8" borderId="8" xfId="10" applyNumberFormat="1" applyFont="1" applyFill="1" applyBorder="1" applyAlignment="1">
      <alignment horizontal="center" vertical="center"/>
    </xf>
    <xf numFmtId="0" fontId="24" fillId="9" borderId="0" xfId="10" applyFill="1" applyAlignment="1">
      <alignment vertical="center"/>
    </xf>
    <xf numFmtId="0" fontId="24" fillId="9" borderId="0" xfId="10" applyFill="1" applyAlignment="1">
      <alignment horizontal="center" vertical="center"/>
    </xf>
    <xf numFmtId="168" fontId="33" fillId="9" borderId="7" xfId="10" quotePrefix="1" applyNumberFormat="1" applyFont="1" applyFill="1" applyBorder="1" applyAlignment="1">
      <alignment horizontal="center" vertical="center"/>
    </xf>
    <xf numFmtId="167" fontId="34" fillId="9" borderId="0" xfId="10" applyNumberFormat="1" applyFont="1" applyFill="1" applyBorder="1" applyAlignment="1">
      <alignment horizontal="left" vertical="center"/>
    </xf>
    <xf numFmtId="0" fontId="35" fillId="9" borderId="0" xfId="10" applyFont="1" applyFill="1"/>
    <xf numFmtId="0" fontId="35" fillId="9" borderId="0" xfId="10" applyFont="1" applyFill="1" applyAlignment="1">
      <alignment horizontal="center"/>
    </xf>
    <xf numFmtId="15" fontId="19" fillId="9" borderId="0" xfId="10" applyNumberFormat="1" applyFont="1" applyFill="1" applyAlignment="1">
      <alignment horizontal="center" vertical="center"/>
    </xf>
    <xf numFmtId="168" fontId="18" fillId="0" borderId="3" xfId="10" applyNumberFormat="1" applyFont="1" applyBorder="1" applyAlignment="1">
      <alignment horizontal="center" vertical="center" wrapText="1"/>
    </xf>
    <xf numFmtId="0" fontId="18" fillId="0" borderId="3" xfId="10" applyFont="1" applyBorder="1" applyAlignment="1" applyProtection="1">
      <alignment horizontal="left" vertical="center" wrapText="1"/>
      <protection locked="0"/>
    </xf>
    <xf numFmtId="10" fontId="18" fillId="9" borderId="3" xfId="10" applyNumberFormat="1" applyFont="1" applyFill="1" applyBorder="1" applyAlignment="1">
      <alignment horizontal="right" vertical="center" wrapText="1"/>
    </xf>
    <xf numFmtId="167" fontId="18" fillId="9" borderId="3" xfId="10" applyNumberFormat="1" applyFont="1" applyFill="1" applyBorder="1" applyAlignment="1">
      <alignment horizontal="right" vertical="center" wrapText="1"/>
    </xf>
    <xf numFmtId="0" fontId="24" fillId="9" borderId="0" xfId="10" applyFill="1" applyAlignment="1">
      <alignment vertical="center" wrapText="1"/>
    </xf>
    <xf numFmtId="43" fontId="23" fillId="9" borderId="0" xfId="11" applyFill="1" applyAlignment="1">
      <alignment horizontal="center" vertical="center" wrapText="1"/>
    </xf>
    <xf numFmtId="10" fontId="24" fillId="9" borderId="0" xfId="10" applyNumberFormat="1" applyFill="1" applyAlignment="1">
      <alignment horizontal="center" vertical="center" wrapText="1"/>
    </xf>
    <xf numFmtId="0" fontId="23" fillId="9" borderId="0" xfId="11" applyNumberFormat="1" applyFill="1" applyAlignment="1">
      <alignment vertical="center" wrapText="1"/>
    </xf>
    <xf numFmtId="168" fontId="18" fillId="11" borderId="3" xfId="10" applyNumberFormat="1" applyFont="1" applyFill="1" applyBorder="1" applyAlignment="1">
      <alignment horizontal="center" vertical="center" wrapText="1"/>
    </xf>
    <xf numFmtId="0" fontId="18" fillId="11" borderId="3" xfId="10" applyFont="1" applyFill="1" applyBorder="1" applyAlignment="1" applyProtection="1">
      <alignment horizontal="right" vertical="center" wrapText="1"/>
      <protection locked="0"/>
    </xf>
    <xf numFmtId="10" fontId="18" fillId="11" borderId="3" xfId="10" applyNumberFormat="1" applyFont="1" applyFill="1" applyBorder="1" applyAlignment="1">
      <alignment horizontal="right" vertical="center" wrapText="1"/>
    </xf>
    <xf numFmtId="10" fontId="18" fillId="11" borderId="3" xfId="8" applyNumberFormat="1" applyFont="1" applyFill="1" applyBorder="1" applyAlignment="1">
      <alignment horizontal="right" vertical="center" wrapText="1"/>
    </xf>
    <xf numFmtId="0" fontId="24" fillId="11" borderId="0" xfId="10" applyFill="1" applyAlignment="1">
      <alignment vertical="center" wrapText="1"/>
    </xf>
    <xf numFmtId="43" fontId="23" fillId="11" borderId="0" xfId="11" applyFill="1" applyAlignment="1">
      <alignment horizontal="center" vertical="center" wrapText="1"/>
    </xf>
    <xf numFmtId="10" fontId="24" fillId="11" borderId="0" xfId="10" applyNumberFormat="1" applyFill="1" applyAlignment="1">
      <alignment horizontal="center" vertical="center" wrapText="1"/>
    </xf>
    <xf numFmtId="0" fontId="23" fillId="11" borderId="0" xfId="11" applyNumberFormat="1" applyFill="1" applyAlignment="1">
      <alignment vertical="center" wrapText="1"/>
    </xf>
    <xf numFmtId="43" fontId="23" fillId="9" borderId="0" xfId="11" applyFill="1" applyAlignment="1">
      <alignment vertical="center" wrapText="1"/>
    </xf>
    <xf numFmtId="169" fontId="24" fillId="11" borderId="0" xfId="10" applyNumberFormat="1" applyFill="1" applyAlignment="1">
      <alignment vertical="center" wrapText="1"/>
    </xf>
    <xf numFmtId="0" fontId="18" fillId="0" borderId="3" xfId="10" applyFont="1" applyBorder="1" applyAlignment="1" applyProtection="1">
      <alignment horizontal="justify" vertical="center" wrapText="1"/>
      <protection locked="0"/>
    </xf>
    <xf numFmtId="0" fontId="36" fillId="11" borderId="0" xfId="10" applyFont="1" applyFill="1" applyAlignment="1">
      <alignment vertical="center" wrapText="1"/>
    </xf>
    <xf numFmtId="43" fontId="23" fillId="11" borderId="0" xfId="11" applyFont="1" applyFill="1" applyAlignment="1">
      <alignment horizontal="center" vertical="center" wrapText="1"/>
    </xf>
    <xf numFmtId="10" fontId="36" fillId="11" borderId="0" xfId="10" applyNumberFormat="1" applyFont="1" applyFill="1" applyAlignment="1">
      <alignment horizontal="center" vertical="center" wrapText="1"/>
    </xf>
    <xf numFmtId="0" fontId="23" fillId="11" borderId="0" xfId="11" applyNumberFormat="1" applyFont="1" applyFill="1" applyAlignment="1">
      <alignment vertical="center" wrapText="1"/>
    </xf>
    <xf numFmtId="168" fontId="33" fillId="11" borderId="3" xfId="10" applyNumberFormat="1" applyFont="1" applyFill="1" applyBorder="1" applyAlignment="1">
      <alignment horizontal="center" vertical="center" wrapText="1"/>
    </xf>
    <xf numFmtId="0" fontId="24" fillId="0" borderId="0" xfId="10" applyFill="1" applyAlignment="1">
      <alignment vertical="center" wrapText="1"/>
    </xf>
    <xf numFmtId="43" fontId="23" fillId="0" borderId="0" xfId="11" applyFill="1" applyAlignment="1">
      <alignment horizontal="center" vertical="center" wrapText="1"/>
    </xf>
    <xf numFmtId="10" fontId="24" fillId="0" borderId="0" xfId="10" applyNumberFormat="1" applyFill="1" applyAlignment="1">
      <alignment horizontal="center" vertical="center" wrapText="1"/>
    </xf>
    <xf numFmtId="0" fontId="23" fillId="0" borderId="0" xfId="11" applyNumberFormat="1" applyFill="1" applyAlignment="1">
      <alignment vertical="center" wrapText="1"/>
    </xf>
    <xf numFmtId="0" fontId="36" fillId="9" borderId="0" xfId="10" applyFont="1" applyFill="1"/>
    <xf numFmtId="167" fontId="18" fillId="9" borderId="3" xfId="10" applyNumberFormat="1" applyFont="1" applyFill="1" applyBorder="1" applyAlignment="1">
      <alignment horizontal="right" vertical="center"/>
    </xf>
    <xf numFmtId="43" fontId="36" fillId="9" borderId="0" xfId="10" applyNumberFormat="1" applyFont="1" applyFill="1"/>
    <xf numFmtId="0" fontId="36" fillId="9" borderId="0" xfId="10" applyFont="1" applyFill="1" applyAlignment="1">
      <alignment horizontal="center"/>
    </xf>
    <xf numFmtId="10" fontId="18" fillId="9" borderId="3" xfId="10" applyNumberFormat="1" applyFont="1" applyFill="1" applyBorder="1" applyAlignment="1">
      <alignment horizontal="right" vertical="center"/>
    </xf>
    <xf numFmtId="10" fontId="18" fillId="9" borderId="3" xfId="10" quotePrefix="1" applyNumberFormat="1" applyFont="1" applyFill="1" applyBorder="1" applyAlignment="1">
      <alignment horizontal="right" vertical="center"/>
    </xf>
    <xf numFmtId="0" fontId="38" fillId="9" borderId="0" xfId="10" applyFont="1" applyFill="1"/>
    <xf numFmtId="0" fontId="38" fillId="9" borderId="0" xfId="10" applyFont="1" applyFill="1" applyAlignment="1">
      <alignment horizontal="center"/>
    </xf>
    <xf numFmtId="168" fontId="33" fillId="9" borderId="0" xfId="10" applyNumberFormat="1" applyFont="1" applyFill="1" applyAlignment="1">
      <alignment horizontal="center" vertical="top"/>
    </xf>
    <xf numFmtId="0" fontId="39" fillId="9" borderId="0" xfId="10" applyFont="1" applyFill="1" applyAlignment="1">
      <alignment vertical="center" wrapText="1"/>
    </xf>
    <xf numFmtId="0" fontId="39" fillId="9" borderId="0" xfId="10" applyFont="1" applyFill="1" applyAlignment="1">
      <alignment vertical="center"/>
    </xf>
    <xf numFmtId="167" fontId="30" fillId="9" borderId="0" xfId="10" applyNumberFormat="1" applyFont="1" applyFill="1"/>
    <xf numFmtId="0" fontId="39" fillId="9" borderId="0" xfId="10" applyFont="1" applyFill="1" applyAlignment="1">
      <alignment vertical="justify"/>
    </xf>
    <xf numFmtId="0" fontId="24" fillId="9" borderId="0" xfId="10" applyFill="1"/>
    <xf numFmtId="0" fontId="24" fillId="9" borderId="0" xfId="10" applyFill="1" applyAlignment="1">
      <alignment horizontal="center"/>
    </xf>
    <xf numFmtId="0" fontId="40" fillId="0" borderId="0" xfId="10" quotePrefix="1" applyFont="1" applyAlignment="1">
      <alignment vertical="center"/>
    </xf>
    <xf numFmtId="167" fontId="41" fillId="0" borderId="0" xfId="10" quotePrefix="1" applyNumberFormat="1" applyFont="1" applyAlignment="1">
      <alignment vertical="center"/>
    </xf>
    <xf numFmtId="0" fontId="30" fillId="9" borderId="0" xfId="10" applyFont="1" applyFill="1" applyAlignment="1">
      <alignment horizontal="left" vertical="center" wrapText="1"/>
    </xf>
    <xf numFmtId="0" fontId="42" fillId="0" borderId="0" xfId="10" quotePrefix="1" applyFont="1" applyAlignment="1">
      <alignment vertical="justify"/>
    </xf>
    <xf numFmtId="0" fontId="30" fillId="6" borderId="0" xfId="10" applyFont="1" applyFill="1" applyAlignment="1">
      <alignment horizontal="left" vertical="center" wrapText="1"/>
    </xf>
    <xf numFmtId="0" fontId="40" fillId="6" borderId="0" xfId="10" quotePrefix="1" applyFont="1" applyFill="1" applyAlignment="1">
      <alignment vertical="center"/>
    </xf>
    <xf numFmtId="167" fontId="41" fillId="6" borderId="0" xfId="10" quotePrefix="1" applyNumberFormat="1" applyFont="1" applyFill="1" applyAlignment="1">
      <alignment vertical="center"/>
    </xf>
    <xf numFmtId="0" fontId="42" fillId="9" borderId="0" xfId="10" quotePrefix="1" applyFont="1" applyFill="1" applyAlignment="1">
      <alignment vertical="justify"/>
    </xf>
    <xf numFmtId="0" fontId="40" fillId="6" borderId="0" xfId="10" quotePrefix="1" applyFont="1" applyFill="1" applyAlignment="1">
      <alignment horizontal="right" vertical="center"/>
    </xf>
    <xf numFmtId="0" fontId="43" fillId="6" borderId="0" xfId="10" quotePrefix="1" applyFont="1" applyFill="1" applyAlignment="1">
      <alignment horizontal="right" vertical="center"/>
    </xf>
    <xf numFmtId="167" fontId="33" fillId="6" borderId="0" xfId="10" quotePrefix="1" applyNumberFormat="1" applyFont="1" applyFill="1" applyAlignment="1">
      <alignment vertical="center"/>
    </xf>
    <xf numFmtId="0" fontId="44" fillId="9" borderId="0" xfId="10" quotePrefix="1" applyFont="1" applyFill="1" applyAlignment="1">
      <alignment vertical="justify"/>
    </xf>
    <xf numFmtId="10" fontId="30" fillId="9" borderId="0" xfId="10" applyNumberFormat="1" applyFont="1" applyFill="1" applyAlignment="1">
      <alignment vertical="center"/>
    </xf>
    <xf numFmtId="167" fontId="30" fillId="9" borderId="0" xfId="10" applyNumberFormat="1" applyFont="1" applyFill="1" applyAlignment="1">
      <alignment vertical="center"/>
    </xf>
    <xf numFmtId="167" fontId="33" fillId="9" borderId="0" xfId="10" quotePrefix="1" applyNumberFormat="1" applyFont="1" applyFill="1" applyAlignment="1">
      <alignment horizontal="center"/>
    </xf>
    <xf numFmtId="167" fontId="33" fillId="9" borderId="0" xfId="10" applyNumberFormat="1" applyFont="1" applyFill="1"/>
    <xf numFmtId="168" fontId="30" fillId="9" borderId="0" xfId="10" applyNumberFormat="1" applyFont="1" applyFill="1" applyAlignment="1">
      <alignment horizontal="center" vertical="top"/>
    </xf>
    <xf numFmtId="0" fontId="3" fillId="0" borderId="0" xfId="1" applyFont="1" applyBorder="1" applyAlignment="1">
      <alignment vertical="center"/>
    </xf>
    <xf numFmtId="0" fontId="4" fillId="0" borderId="0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49" fontId="6" fillId="0" borderId="0" xfId="1" applyNumberFormat="1" applyFont="1" applyBorder="1" applyAlignment="1">
      <alignment vertical="center"/>
    </xf>
    <xf numFmtId="0" fontId="24" fillId="9" borderId="0" xfId="10" applyFill="1" applyBorder="1"/>
    <xf numFmtId="49" fontId="6" fillId="0" borderId="3" xfId="1" applyNumberFormat="1" applyFont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justify" vertical="top" wrapText="1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4" fontId="0" fillId="0" borderId="0" xfId="0" applyNumberFormat="1" applyAlignment="1">
      <alignment vertical="center"/>
    </xf>
    <xf numFmtId="0" fontId="2" fillId="5" borderId="13" xfId="0" applyFont="1" applyFill="1" applyBorder="1" applyAlignment="1">
      <alignment vertical="center"/>
    </xf>
    <xf numFmtId="0" fontId="2" fillId="5" borderId="14" xfId="0" applyFont="1" applyFill="1" applyBorder="1" applyAlignment="1">
      <alignment horizontal="center" vertical="center"/>
    </xf>
    <xf numFmtId="4" fontId="2" fillId="5" borderId="14" xfId="0" applyNumberFormat="1" applyFont="1" applyFill="1" applyBorder="1" applyAlignment="1">
      <alignment vertical="center"/>
    </xf>
    <xf numFmtId="4" fontId="2" fillId="5" borderId="15" xfId="0" applyNumberFormat="1" applyFont="1" applyFill="1" applyBorder="1" applyAlignment="1">
      <alignment vertical="center"/>
    </xf>
    <xf numFmtId="0" fontId="2" fillId="5" borderId="13" xfId="0" applyFont="1" applyFill="1" applyBorder="1" applyAlignment="1">
      <alignment horizontal="justify" vertical="center" wrapText="1"/>
    </xf>
    <xf numFmtId="0" fontId="36" fillId="9" borderId="0" xfId="10" applyFont="1" applyFill="1" applyBorder="1"/>
    <xf numFmtId="49" fontId="45" fillId="7" borderId="3" xfId="0" applyNumberFormat="1" applyFont="1" applyFill="1" applyBorder="1" applyAlignment="1">
      <alignment horizontal="center" vertical="center"/>
    </xf>
    <xf numFmtId="4" fontId="0" fillId="5" borderId="3" xfId="0" applyNumberFormat="1" applyFont="1" applyFill="1" applyBorder="1" applyAlignment="1">
      <alignment vertical="center"/>
    </xf>
    <xf numFmtId="4" fontId="0" fillId="5" borderId="3" xfId="0" applyNumberFormat="1" applyFill="1" applyBorder="1" applyAlignment="1">
      <alignment vertical="center"/>
    </xf>
    <xf numFmtId="4" fontId="20" fillId="5" borderId="3" xfId="0" applyNumberFormat="1" applyFont="1" applyFill="1" applyBorder="1" applyAlignment="1">
      <alignment vertical="center"/>
    </xf>
    <xf numFmtId="168" fontId="17" fillId="12" borderId="3" xfId="10" applyNumberFormat="1" applyFont="1" applyFill="1" applyBorder="1" applyAlignment="1">
      <alignment horizontal="center" vertical="center" wrapText="1"/>
    </xf>
    <xf numFmtId="167" fontId="17" fillId="12" borderId="3" xfId="10" applyNumberFormat="1" applyFont="1" applyFill="1" applyBorder="1" applyAlignment="1" applyProtection="1">
      <alignment vertical="center" wrapText="1"/>
      <protection locked="0"/>
    </xf>
    <xf numFmtId="164" fontId="17" fillId="12" borderId="3" xfId="10" applyNumberFormat="1" applyFont="1" applyFill="1" applyBorder="1" applyAlignment="1" applyProtection="1">
      <alignment vertical="center" wrapText="1"/>
      <protection locked="0"/>
    </xf>
    <xf numFmtId="4" fontId="18" fillId="0" borderId="3" xfId="10" applyNumberFormat="1" applyFont="1" applyBorder="1" applyAlignment="1" applyProtection="1">
      <alignment horizontal="center" vertical="center" wrapText="1"/>
      <protection locked="0"/>
    </xf>
    <xf numFmtId="0" fontId="18" fillId="11" borderId="3" xfId="10" applyFont="1" applyFill="1" applyBorder="1" applyAlignment="1" applyProtection="1">
      <alignment horizontal="center" vertical="center" wrapText="1"/>
      <protection locked="0"/>
    </xf>
    <xf numFmtId="4" fontId="18" fillId="9" borderId="3" xfId="10" applyNumberFormat="1" applyFont="1" applyFill="1" applyBorder="1" applyAlignment="1">
      <alignment horizontal="right" vertical="center" wrapText="1"/>
    </xf>
    <xf numFmtId="15" fontId="19" fillId="9" borderId="0" xfId="10" applyNumberFormat="1" applyFont="1" applyFill="1" applyAlignment="1">
      <alignment horizontal="center" vertical="justify" wrapText="1"/>
    </xf>
    <xf numFmtId="0" fontId="0" fillId="0" borderId="3" xfId="0" applyBorder="1" applyAlignment="1">
      <alignment horizontal="justify" vertical="center" wrapText="1"/>
    </xf>
    <xf numFmtId="167" fontId="18" fillId="11" borderId="3" xfId="10" applyNumberFormat="1" applyFont="1" applyFill="1" applyBorder="1" applyAlignment="1">
      <alignment horizontal="right" vertical="center" wrapText="1"/>
    </xf>
    <xf numFmtId="49" fontId="37" fillId="9" borderId="12" xfId="10" applyNumberFormat="1" applyFont="1" applyFill="1" applyBorder="1" applyAlignment="1">
      <alignment horizontal="center" vertical="center"/>
    </xf>
    <xf numFmtId="167" fontId="18" fillId="9" borderId="12" xfId="10" applyNumberFormat="1" applyFont="1" applyFill="1" applyBorder="1" applyAlignment="1">
      <alignment horizontal="right" vertical="center"/>
    </xf>
    <xf numFmtId="167" fontId="17" fillId="9" borderId="12" xfId="10" applyNumberFormat="1" applyFont="1" applyFill="1" applyBorder="1" applyAlignment="1">
      <alignment vertical="center"/>
    </xf>
    <xf numFmtId="49" fontId="37" fillId="9" borderId="3" xfId="10" applyNumberFormat="1" applyFont="1" applyFill="1" applyBorder="1" applyAlignment="1">
      <alignment horizontal="center" vertical="center"/>
    </xf>
    <xf numFmtId="0" fontId="32" fillId="9" borderId="0" xfId="10" applyFont="1" applyFill="1" applyBorder="1" applyAlignment="1" applyProtection="1">
      <alignment horizontal="left" vertical="center"/>
      <protection hidden="1"/>
    </xf>
    <xf numFmtId="0" fontId="17" fillId="12" borderId="13" xfId="10" applyFont="1" applyFill="1" applyBorder="1" applyAlignment="1" applyProtection="1">
      <alignment horizontal="center" vertical="center" wrapText="1"/>
      <protection locked="0"/>
    </xf>
    <xf numFmtId="0" fontId="17" fillId="12" borderId="14" xfId="10" applyFont="1" applyFill="1" applyBorder="1" applyAlignment="1" applyProtection="1">
      <alignment horizontal="center" vertical="center" wrapText="1"/>
      <protection locked="0"/>
    </xf>
    <xf numFmtId="0" fontId="17" fillId="12" borderId="3" xfId="10" applyFont="1" applyFill="1" applyBorder="1" applyAlignment="1" applyProtection="1">
      <alignment horizontal="center" vertical="center" wrapText="1"/>
      <protection locked="0"/>
    </xf>
    <xf numFmtId="1" fontId="32" fillId="10" borderId="3" xfId="10" applyNumberFormat="1" applyFont="1" applyFill="1" applyBorder="1" applyAlignment="1" applyProtection="1">
      <alignment horizontal="center" vertical="center" wrapText="1"/>
      <protection locked="0"/>
    </xf>
    <xf numFmtId="1" fontId="32" fillId="10" borderId="3" xfId="10" applyNumberFormat="1" applyFont="1" applyFill="1" applyBorder="1" applyAlignment="1" applyProtection="1">
      <alignment horizontal="center" vertical="center"/>
      <protection locked="0"/>
    </xf>
    <xf numFmtId="15" fontId="19" fillId="9" borderId="0" xfId="10" applyNumberFormat="1" applyFont="1" applyFill="1" applyAlignment="1">
      <alignment horizontal="justify" vertical="justify"/>
    </xf>
    <xf numFmtId="0" fontId="18" fillId="11" borderId="3" xfId="10" applyFont="1" applyFill="1" applyBorder="1" applyAlignment="1" applyProtection="1">
      <alignment vertical="center" wrapText="1"/>
      <protection locked="0"/>
    </xf>
    <xf numFmtId="170" fontId="41" fillId="0" borderId="0" xfId="10" quotePrefix="1" applyNumberFormat="1" applyFont="1" applyAlignment="1">
      <alignment vertical="center"/>
    </xf>
    <xf numFmtId="171" fontId="0" fillId="0" borderId="0" xfId="0" applyNumberFormat="1"/>
    <xf numFmtId="0" fontId="20" fillId="0" borderId="13" xfId="0" applyFont="1" applyFill="1" applyBorder="1" applyAlignment="1">
      <alignment horizontal="justify" vertical="center" wrapText="1"/>
    </xf>
    <xf numFmtId="0" fontId="20" fillId="0" borderId="14" xfId="0" applyFont="1" applyFill="1" applyBorder="1" applyAlignment="1">
      <alignment horizontal="justify" vertical="center" wrapText="1"/>
    </xf>
    <xf numFmtId="0" fontId="20" fillId="0" borderId="15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justify" vertical="center" wrapText="1"/>
    </xf>
    <xf numFmtId="49" fontId="6" fillId="0" borderId="3" xfId="0" applyNumberFormat="1" applyFont="1" applyBorder="1" applyAlignment="1">
      <alignment horizontal="justify" vertical="center"/>
    </xf>
    <xf numFmtId="49" fontId="37" fillId="9" borderId="3" xfId="10" applyNumberFormat="1" applyFont="1" applyFill="1" applyBorder="1" applyAlignment="1">
      <alignment horizontal="center" vertical="center"/>
    </xf>
    <xf numFmtId="0" fontId="17" fillId="12" borderId="13" xfId="10" applyFont="1" applyFill="1" applyBorder="1" applyAlignment="1" applyProtection="1">
      <alignment horizontal="center" vertical="center" wrapText="1"/>
      <protection locked="0"/>
    </xf>
    <xf numFmtId="0" fontId="17" fillId="12" borderId="14" xfId="10" applyFont="1" applyFill="1" applyBorder="1" applyAlignment="1" applyProtection="1">
      <alignment horizontal="center" vertical="center" wrapText="1"/>
      <protection locked="0"/>
    </xf>
    <xf numFmtId="0" fontId="17" fillId="12" borderId="3" xfId="10" applyFont="1" applyFill="1" applyBorder="1" applyAlignment="1" applyProtection="1">
      <alignment horizontal="center" vertical="center" wrapText="1"/>
      <protection locked="0"/>
    </xf>
    <xf numFmtId="49" fontId="37" fillId="9" borderId="12" xfId="10" applyNumberFormat="1" applyFont="1" applyFill="1" applyBorder="1" applyAlignment="1">
      <alignment horizontal="center" vertical="center"/>
    </xf>
    <xf numFmtId="10" fontId="32" fillId="10" borderId="1" xfId="10" applyNumberFormat="1" applyFont="1" applyFill="1" applyBorder="1" applyAlignment="1">
      <alignment horizontal="center" vertical="center" wrapText="1"/>
    </xf>
    <xf numFmtId="10" fontId="32" fillId="10" borderId="2" xfId="10" applyNumberFormat="1" applyFont="1" applyFill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justify" vertical="center" wrapText="1"/>
    </xf>
    <xf numFmtId="49" fontId="6" fillId="0" borderId="14" xfId="1" applyNumberFormat="1" applyFont="1" applyBorder="1" applyAlignment="1">
      <alignment horizontal="justify" vertical="center" wrapText="1"/>
    </xf>
    <xf numFmtId="49" fontId="6" fillId="0" borderId="15" xfId="1" applyNumberFormat="1" applyFont="1" applyBorder="1" applyAlignment="1">
      <alignment horizontal="justify" vertical="center" wrapText="1"/>
    </xf>
    <xf numFmtId="0" fontId="32" fillId="9" borderId="0" xfId="10" applyFont="1" applyFill="1" applyBorder="1" applyAlignment="1" applyProtection="1">
      <alignment horizontal="left" vertical="center"/>
      <protection hidden="1"/>
    </xf>
    <xf numFmtId="168" fontId="32" fillId="10" borderId="3" xfId="10" applyNumberFormat="1" applyFont="1" applyFill="1" applyBorder="1" applyAlignment="1">
      <alignment horizontal="center" vertical="center"/>
    </xf>
    <xf numFmtId="15" fontId="32" fillId="10" borderId="3" xfId="10" applyNumberFormat="1" applyFont="1" applyFill="1" applyBorder="1" applyAlignment="1">
      <alignment horizontal="center" vertical="center" wrapText="1"/>
    </xf>
    <xf numFmtId="15" fontId="32" fillId="10" borderId="1" xfId="10" applyNumberFormat="1" applyFont="1" applyFill="1" applyBorder="1" applyAlignment="1">
      <alignment horizontal="center" vertical="center" wrapText="1"/>
    </xf>
    <xf numFmtId="15" fontId="32" fillId="10" borderId="2" xfId="10" applyNumberFormat="1" applyFont="1" applyFill="1" applyBorder="1" applyAlignment="1">
      <alignment horizontal="center" vertical="center" wrapText="1"/>
    </xf>
    <xf numFmtId="15" fontId="32" fillId="10" borderId="3" xfId="10" applyNumberFormat="1" applyFont="1" applyFill="1" applyBorder="1" applyAlignment="1">
      <alignment horizontal="center" vertical="center"/>
    </xf>
    <xf numFmtId="1" fontId="32" fillId="10" borderId="3" xfId="10" applyNumberFormat="1" applyFont="1" applyFill="1" applyBorder="1" applyAlignment="1" applyProtection="1">
      <alignment horizontal="center" vertical="center"/>
      <protection locked="0"/>
    </xf>
    <xf numFmtId="0" fontId="28" fillId="8" borderId="7" xfId="5" applyFont="1" applyFill="1" applyBorder="1" applyAlignment="1">
      <alignment horizontal="left" vertical="center" wrapText="1"/>
    </xf>
    <xf numFmtId="0" fontId="28" fillId="8" borderId="8" xfId="5" applyFont="1" applyFill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7" fillId="8" borderId="4" xfId="5" applyFont="1" applyFill="1" applyBorder="1" applyAlignment="1">
      <alignment horizontal="center" vertical="center" wrapText="1"/>
    </xf>
    <xf numFmtId="0" fontId="17" fillId="8" borderId="6" xfId="5" applyFont="1" applyFill="1" applyBorder="1" applyAlignment="1">
      <alignment horizontal="center" vertical="center" wrapText="1"/>
    </xf>
    <xf numFmtId="0" fontId="29" fillId="8" borderId="9" xfId="5" applyFont="1" applyFill="1" applyBorder="1" applyAlignment="1">
      <alignment horizontal="center" vertical="center" wrapText="1"/>
    </xf>
    <xf numFmtId="0" fontId="29" fillId="8" borderId="11" xfId="5" applyFont="1" applyFill="1" applyBorder="1" applyAlignment="1">
      <alignment horizontal="center" vertical="center" wrapText="1"/>
    </xf>
    <xf numFmtId="0" fontId="17" fillId="0" borderId="7" xfId="5" applyFont="1" applyBorder="1" applyAlignment="1">
      <alignment horizontal="justify" vertical="center"/>
    </xf>
    <xf numFmtId="0" fontId="17" fillId="0" borderId="8" xfId="5" applyFont="1" applyBorder="1" applyAlignment="1">
      <alignment horizontal="justify" vertical="center"/>
    </xf>
  </cellXfs>
  <cellStyles count="12">
    <cellStyle name="Normal" xfId="0" builtinId="0"/>
    <cellStyle name="Normal 15" xfId="2"/>
    <cellStyle name="Normal 2" xfId="1"/>
    <cellStyle name="Normal 3" xfId="5"/>
    <cellStyle name="Normal_pLANILHA DE BDI_MODELO v2_EXCEL" xfId="6"/>
    <cellStyle name="Normal_SEJU" xfId="10"/>
    <cellStyle name="Porcentagem 2" xfId="3"/>
    <cellStyle name="Porcentagem 2 10" xfId="9"/>
    <cellStyle name="Porcentagem 2 2 2" xfId="7"/>
    <cellStyle name="Porcentagem 3" xfId="8"/>
    <cellStyle name="Vírgula" xfId="4" builtinId="3"/>
    <cellStyle name="Vírgula 2" xfId="1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428625</xdr:colOff>
      <xdr:row>0</xdr:row>
      <xdr:rowOff>53027</xdr:rowOff>
    </xdr:from>
    <xdr:to>
      <xdr:col>8</xdr:col>
      <xdr:colOff>1085850</xdr:colOff>
      <xdr:row>2</xdr:row>
      <xdr:rowOff>57150</xdr:rowOff>
    </xdr:to>
    <xdr:pic>
      <xdr:nvPicPr>
        <xdr:cNvPr id="2" name="Imagem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8743950" y="53027"/>
          <a:ext cx="1914525" cy="461323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6</xdr:col>
      <xdr:colOff>76200</xdr:colOff>
      <xdr:row>0</xdr:row>
      <xdr:rowOff>66676</xdr:rowOff>
    </xdr:from>
    <xdr:to>
      <xdr:col>7</xdr:col>
      <xdr:colOff>260527</xdr:colOff>
      <xdr:row>2</xdr:row>
      <xdr:rowOff>26062</xdr:rowOff>
    </xdr:to>
    <xdr:pic>
      <xdr:nvPicPr>
        <xdr:cNvPr id="3" name="Imagem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7284" b="19753"/>
        <a:stretch/>
      </xdr:blipFill>
      <xdr:spPr>
        <a:xfrm>
          <a:off x="7372350" y="66676"/>
          <a:ext cx="1270177" cy="4165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183174</xdr:colOff>
      <xdr:row>0</xdr:row>
      <xdr:rowOff>49376</xdr:rowOff>
    </xdr:from>
    <xdr:to>
      <xdr:col>10</xdr:col>
      <xdr:colOff>755862</xdr:colOff>
      <xdr:row>1</xdr:row>
      <xdr:rowOff>109904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8140212" y="49376"/>
          <a:ext cx="1363996" cy="31697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7</xdr:col>
      <xdr:colOff>468754</xdr:colOff>
      <xdr:row>0</xdr:row>
      <xdr:rowOff>43961</xdr:rowOff>
    </xdr:from>
    <xdr:to>
      <xdr:col>9</xdr:col>
      <xdr:colOff>23237</xdr:colOff>
      <xdr:row>1</xdr:row>
      <xdr:rowOff>161192</xdr:rowOff>
    </xdr:to>
    <xdr:pic>
      <xdr:nvPicPr>
        <xdr:cNvPr id="3" name="Imagem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7284" b="19753"/>
        <a:stretch/>
      </xdr:blipFill>
      <xdr:spPr>
        <a:xfrm>
          <a:off x="6843177" y="43961"/>
          <a:ext cx="1137098" cy="37367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504825</xdr:colOff>
      <xdr:row>28</xdr:row>
      <xdr:rowOff>38100</xdr:rowOff>
    </xdr:from>
    <xdr:to>
      <xdr:col>1</xdr:col>
      <xdr:colOff>0</xdr:colOff>
      <xdr:row>31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6962775"/>
          <a:ext cx="358140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495300</xdr:colOff>
      <xdr:row>0</xdr:row>
      <xdr:rowOff>36275</xdr:rowOff>
    </xdr:from>
    <xdr:to>
      <xdr:col>1</xdr:col>
      <xdr:colOff>1574111</xdr:colOff>
      <xdr:row>1</xdr:row>
      <xdr:rowOff>130628</xdr:rowOff>
    </xdr:to>
    <xdr:pic>
      <xdr:nvPicPr>
        <xdr:cNvPr id="4" name="Imagem 3"/>
        <xdr:cNvPicPr/>
      </xdr:nvPicPr>
      <xdr:blipFill>
        <a:blip xmlns:r="http://schemas.openxmlformats.org/officeDocument/2006/relationships" r:embed="rId2"/>
        <a:stretch/>
      </xdr:blipFill>
      <xdr:spPr>
        <a:xfrm>
          <a:off x="4582886" y="36275"/>
          <a:ext cx="1078811" cy="257639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3765798</xdr:colOff>
      <xdr:row>0</xdr:row>
      <xdr:rowOff>34251</xdr:rowOff>
    </xdr:from>
    <xdr:to>
      <xdr:col>1</xdr:col>
      <xdr:colOff>454193</xdr:colOff>
      <xdr:row>1</xdr:row>
      <xdr:rowOff>141514</xdr:rowOff>
    </xdr:to>
    <xdr:pic>
      <xdr:nvPicPr>
        <xdr:cNvPr id="5" name="Imagem 4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7284" b="19753"/>
        <a:stretch/>
      </xdr:blipFill>
      <xdr:spPr>
        <a:xfrm>
          <a:off x="3765798" y="34251"/>
          <a:ext cx="775981" cy="2705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504825</xdr:colOff>
      <xdr:row>28</xdr:row>
      <xdr:rowOff>38100</xdr:rowOff>
    </xdr:from>
    <xdr:to>
      <xdr:col>1</xdr:col>
      <xdr:colOff>0</xdr:colOff>
      <xdr:row>31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6962775"/>
          <a:ext cx="358140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531394</xdr:colOff>
      <xdr:row>0</xdr:row>
      <xdr:rowOff>36277</xdr:rowOff>
    </xdr:from>
    <xdr:to>
      <xdr:col>1</xdr:col>
      <xdr:colOff>1573681</xdr:colOff>
      <xdr:row>1</xdr:row>
      <xdr:rowOff>125330</xdr:rowOff>
    </xdr:to>
    <xdr:pic>
      <xdr:nvPicPr>
        <xdr:cNvPr id="3" name="Imagem 2"/>
        <xdr:cNvPicPr/>
      </xdr:nvPicPr>
      <xdr:blipFill>
        <a:blip xmlns:r="http://schemas.openxmlformats.org/officeDocument/2006/relationships" r:embed="rId2"/>
        <a:stretch/>
      </xdr:blipFill>
      <xdr:spPr>
        <a:xfrm>
          <a:off x="4617118" y="36277"/>
          <a:ext cx="1042287" cy="249474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3794961</xdr:colOff>
      <xdr:row>0</xdr:row>
      <xdr:rowOff>27763</xdr:rowOff>
    </xdr:from>
    <xdr:to>
      <xdr:col>1</xdr:col>
      <xdr:colOff>474864</xdr:colOff>
      <xdr:row>1</xdr:row>
      <xdr:rowOff>129751</xdr:rowOff>
    </xdr:to>
    <xdr:pic>
      <xdr:nvPicPr>
        <xdr:cNvPr id="4" name="Imagem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7284" b="19753"/>
        <a:stretch/>
      </xdr:blipFill>
      <xdr:spPr>
        <a:xfrm>
          <a:off x="3794961" y="27763"/>
          <a:ext cx="765627" cy="26240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Ana\Google%20Drive\ENGENHARIA\PREFEITURA%20MUNICIPAL%20DE%20LEOPOLDINA\2.PORTICO\Revis&#227;o%2004.07\PLANILHA%20M&#218;LTIPLA%20-%202022%20-%2030.06.2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/1.%20PASTA/0.%20AND/Campo%20Cer&#226;mica%20RX-R5/____REV%2007/PLN-EXE-ORC-JDF-RCC-0101-REV08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1.%20a1mc%20engenharia%20e%20projetos\CORREIO\26.%20CRISTIANE\PLANILHA%20M&#218;LTIPLA%20V3.0.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  <sheetName val="PLANILHA MÚLTIPLA - 2022 - 30"/>
    </sheetNames>
    <sheetDataSet>
      <sheetData sheetId="0" refreshError="1"/>
      <sheetData sheetId="1">
        <row r="18">
          <cell r="F18" t="str">
            <v>DESONERADO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Memorial"/>
      <sheetName val="Anotações"/>
      <sheetName val="Resumo"/>
      <sheetName val="Orçamento"/>
      <sheetName val="Curva ABC"/>
      <sheetName val="Cronograma"/>
      <sheetName val="BDI"/>
      <sheetName val="BDI DIFERENCIADO"/>
      <sheetName val="Composições"/>
      <sheetName val="Cotação"/>
      <sheetName val="Suporte"/>
      <sheetName val="Imagens"/>
      <sheetName val="Banco_Servico"/>
      <sheetName val="Planilha5"/>
      <sheetName val="SETOP PREDIAL"/>
      <sheetName val="Planilha6"/>
      <sheetName val="SETOP INFRA"/>
      <sheetName val="Banco_Insumo"/>
      <sheetName val="Curva_Servico"/>
    </sheetNames>
    <sheetDataSet>
      <sheetData sheetId="0"/>
      <sheetData sheetId="1"/>
      <sheetData sheetId="2"/>
      <sheetData sheetId="3">
        <row r="3">
          <cell r="B3" t="str">
            <v>OBJETIVA PROJETOS E SERVIÇOS LTDA.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A1" t="str">
            <v>PROJETA CONSULTORIA E SERVIÇOS LTDA.</v>
          </cell>
        </row>
        <row r="2">
          <cell r="A2" t="str">
            <v>OBJETIVA PROJETOS E SERVIÇOS LTDA.</v>
          </cell>
        </row>
        <row r="3">
          <cell r="A3" t="str">
            <v>PLATOR PROJETOS E SERVIÇOS AMBIENTAIS LTDA.</v>
          </cell>
        </row>
        <row r="4">
          <cell r="A4" t="str">
            <v>CONSÓRCIO PAS</v>
          </cell>
        </row>
        <row r="5">
          <cell r="A5" t="str">
            <v>CONSÓRCIO PITÁGORAS</v>
          </cell>
        </row>
        <row r="6">
          <cell r="A6" t="str">
            <v>CONSÓRCIO OPUS PROJETOS</v>
          </cell>
        </row>
        <row r="7">
          <cell r="A7" t="str">
            <v>CONSÓRCIO MINAS PROJETOS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89"/>
  <sheetViews>
    <sheetView tabSelected="1" view="pageBreakPreview" zoomScaleNormal="100" zoomScaleSheetLayoutView="100" workbookViewId="0">
      <pane ySplit="9" topLeftCell="A10" activePane="bottomLeft" state="frozen"/>
      <selection pane="bottomLeft" activeCell="G12" sqref="G12"/>
    </sheetView>
  </sheetViews>
  <sheetFormatPr defaultRowHeight="15" x14ac:dyDescent="0.25"/>
  <cols>
    <col min="1" max="1" width="10.42578125" bestFit="1" customWidth="1"/>
    <col min="2" max="2" width="14.85546875" customWidth="1"/>
    <col min="3" max="3" width="14.5703125" style="6" customWidth="1"/>
    <col min="4" max="4" width="45.140625" customWidth="1"/>
    <col min="5" max="5" width="11.140625" style="6" bestFit="1" customWidth="1"/>
    <col min="6" max="6" width="13.28515625" bestFit="1" customWidth="1"/>
    <col min="7" max="7" width="16.28515625" customWidth="1"/>
    <col min="8" max="8" width="18.85546875" customWidth="1"/>
    <col min="9" max="9" width="17" customWidth="1"/>
    <col min="10" max="10" width="7.7109375" customWidth="1"/>
    <col min="11" max="11" width="12.7109375" style="11" bestFit="1" customWidth="1"/>
    <col min="12" max="12" width="13" style="13" customWidth="1"/>
    <col min="13" max="13" width="2.5703125" customWidth="1"/>
    <col min="14" max="14" width="12.7109375" style="14" bestFit="1" customWidth="1"/>
    <col min="15" max="15" width="13.85546875" bestFit="1" customWidth="1"/>
  </cols>
  <sheetData>
    <row r="1" spans="1:15" ht="20.25" x14ac:dyDescent="0.25">
      <c r="A1" s="210" t="s">
        <v>0</v>
      </c>
      <c r="B1" s="210"/>
      <c r="C1" s="210"/>
      <c r="D1" s="210"/>
      <c r="E1" s="210"/>
      <c r="F1" s="210"/>
      <c r="G1" s="210"/>
      <c r="H1" s="210"/>
      <c r="I1" s="210"/>
    </row>
    <row r="2" spans="1:15" ht="15.75" x14ac:dyDescent="0.25">
      <c r="A2" s="211" t="s">
        <v>1</v>
      </c>
      <c r="B2" s="211"/>
      <c r="C2" s="211"/>
      <c r="D2" s="211"/>
      <c r="E2" s="211"/>
      <c r="F2" s="211"/>
      <c r="G2" s="211"/>
      <c r="H2" s="211"/>
      <c r="I2" s="211"/>
    </row>
    <row r="3" spans="1:15" x14ac:dyDescent="0.25">
      <c r="A3" s="212" t="s">
        <v>2</v>
      </c>
      <c r="B3" s="212"/>
      <c r="C3" s="212"/>
      <c r="D3" s="212"/>
      <c r="E3" s="212"/>
      <c r="F3" s="212"/>
      <c r="G3" s="212"/>
      <c r="H3" s="212"/>
      <c r="I3" s="212"/>
    </row>
    <row r="4" spans="1:15" x14ac:dyDescent="0.25">
      <c r="A4" s="213" t="s">
        <v>363</v>
      </c>
      <c r="B4" s="213"/>
      <c r="C4" s="213"/>
      <c r="D4" s="213"/>
      <c r="E4" s="213"/>
      <c r="F4" s="213"/>
      <c r="G4" s="213"/>
      <c r="H4" s="213"/>
      <c r="I4" s="213"/>
    </row>
    <row r="5" spans="1:15" x14ac:dyDescent="0.25">
      <c r="A5" s="214" t="s">
        <v>3</v>
      </c>
      <c r="B5" s="215" t="s">
        <v>84</v>
      </c>
      <c r="C5" s="216"/>
      <c r="D5" s="216"/>
      <c r="E5" s="214" t="s">
        <v>4</v>
      </c>
      <c r="F5" s="214" t="s">
        <v>5</v>
      </c>
      <c r="G5" s="214"/>
      <c r="H5" s="28" t="s">
        <v>6</v>
      </c>
      <c r="I5" s="1">
        <f>'BDI GERAL'!B33</f>
        <v>0.27629999999999999</v>
      </c>
      <c r="L5" s="206"/>
    </row>
    <row r="6" spans="1:15" x14ac:dyDescent="0.25">
      <c r="A6" s="214"/>
      <c r="B6" s="216"/>
      <c r="C6" s="216"/>
      <c r="D6" s="216"/>
      <c r="E6" s="214"/>
      <c r="F6" s="214"/>
      <c r="G6" s="214"/>
      <c r="H6" s="29" t="s">
        <v>7</v>
      </c>
      <c r="I6" s="25">
        <f>'BDI DIF.'!B33</f>
        <v>0.19089999999999999</v>
      </c>
    </row>
    <row r="7" spans="1:15" x14ac:dyDescent="0.25">
      <c r="A7" s="214"/>
      <c r="B7" s="216"/>
      <c r="C7" s="216"/>
      <c r="D7" s="216"/>
      <c r="E7" s="214"/>
      <c r="F7" s="214"/>
      <c r="G7" s="214"/>
      <c r="H7" s="27" t="s">
        <v>8</v>
      </c>
      <c r="I7" s="19" t="s">
        <v>358</v>
      </c>
    </row>
    <row r="8" spans="1:15" ht="61.5" customHeight="1" x14ac:dyDescent="0.25">
      <c r="A8" s="2" t="s">
        <v>9</v>
      </c>
      <c r="B8" s="2" t="s">
        <v>10</v>
      </c>
      <c r="C8" s="3" t="s">
        <v>414</v>
      </c>
      <c r="D8" s="2" t="s">
        <v>11</v>
      </c>
      <c r="E8" s="2" t="s">
        <v>12</v>
      </c>
      <c r="F8" s="4" t="s">
        <v>13</v>
      </c>
      <c r="G8" s="5" t="s">
        <v>14</v>
      </c>
      <c r="H8" s="5" t="s">
        <v>15</v>
      </c>
      <c r="I8" s="5" t="s">
        <v>16</v>
      </c>
      <c r="O8" s="18"/>
    </row>
    <row r="9" spans="1:15" ht="15.75" x14ac:dyDescent="0.25">
      <c r="A9" s="180" t="s">
        <v>83</v>
      </c>
      <c r="B9" s="53" t="s">
        <v>369</v>
      </c>
      <c r="C9" s="54"/>
      <c r="D9" s="53"/>
      <c r="E9" s="55"/>
      <c r="F9" s="56"/>
      <c r="G9" s="57"/>
      <c r="H9" s="57"/>
      <c r="I9" s="58">
        <f>(I10+I48+I67+I90+I99)</f>
        <v>0</v>
      </c>
      <c r="N9" s="15"/>
      <c r="O9" s="13"/>
    </row>
    <row r="10" spans="1:15" x14ac:dyDescent="0.25">
      <c r="A10" s="21" t="s">
        <v>86</v>
      </c>
      <c r="B10" s="21"/>
      <c r="C10" s="21"/>
      <c r="D10" s="174" t="s">
        <v>100</v>
      </c>
      <c r="E10" s="175"/>
      <c r="F10" s="176"/>
      <c r="G10" s="176"/>
      <c r="H10" s="177"/>
      <c r="I10" s="22">
        <f>I11+I18+I26+I34+I37+I40+I46</f>
        <v>0</v>
      </c>
      <c r="N10" s="15"/>
      <c r="O10" s="13"/>
    </row>
    <row r="11" spans="1:15" s="9" customFormat="1" x14ac:dyDescent="0.25">
      <c r="A11" s="41">
        <v>1</v>
      </c>
      <c r="B11" s="41"/>
      <c r="C11" s="41"/>
      <c r="D11" s="42" t="s">
        <v>94</v>
      </c>
      <c r="E11" s="43"/>
      <c r="F11" s="44"/>
      <c r="G11" s="44"/>
      <c r="H11" s="44"/>
      <c r="I11" s="45">
        <f>SUM(I12:I17)</f>
        <v>0</v>
      </c>
      <c r="N11" s="12"/>
      <c r="O11" s="35"/>
    </row>
    <row r="12" spans="1:15" ht="45" x14ac:dyDescent="0.25">
      <c r="A12" s="32" t="s">
        <v>17</v>
      </c>
      <c r="B12" s="32" t="s">
        <v>69</v>
      </c>
      <c r="C12" s="32">
        <v>97082</v>
      </c>
      <c r="D12" s="59" t="s">
        <v>95</v>
      </c>
      <c r="E12" s="32" t="s">
        <v>75</v>
      </c>
      <c r="F12" s="33">
        <v>9.11</v>
      </c>
      <c r="G12" s="181"/>
      <c r="H12" s="33">
        <f>ROUND(G12*(1+I$5),2)</f>
        <v>0</v>
      </c>
      <c r="I12" s="33">
        <f>ROUND(F12*H12,2)</f>
        <v>0</v>
      </c>
      <c r="K12" s="93"/>
      <c r="L12" s="173"/>
      <c r="N12" s="15"/>
      <c r="O12" s="13"/>
    </row>
    <row r="13" spans="1:15" ht="60" x14ac:dyDescent="0.25">
      <c r="A13" s="32" t="s">
        <v>87</v>
      </c>
      <c r="B13" s="32" t="s">
        <v>69</v>
      </c>
      <c r="C13" s="32">
        <v>100984</v>
      </c>
      <c r="D13" s="59" t="s">
        <v>96</v>
      </c>
      <c r="E13" s="32" t="s">
        <v>75</v>
      </c>
      <c r="F13" s="33">
        <v>11.84</v>
      </c>
      <c r="G13" s="181"/>
      <c r="H13" s="33">
        <f t="shared" ref="H13:H76" si="0">ROUND(G13*(1+I$5),2)</f>
        <v>0</v>
      </c>
      <c r="I13" s="33">
        <f>ROUND(F13*H13,2)</f>
        <v>0</v>
      </c>
      <c r="K13" s="93"/>
      <c r="L13" s="173"/>
      <c r="N13" s="15"/>
      <c r="O13" s="13"/>
    </row>
    <row r="14" spans="1:15" ht="60" x14ac:dyDescent="0.25">
      <c r="A14" s="23" t="s">
        <v>88</v>
      </c>
      <c r="B14" s="23" t="s">
        <v>69</v>
      </c>
      <c r="C14" s="23">
        <v>95877</v>
      </c>
      <c r="D14" s="59" t="s">
        <v>97</v>
      </c>
      <c r="E14" s="32" t="s">
        <v>76</v>
      </c>
      <c r="F14" s="33">
        <v>150.37</v>
      </c>
      <c r="G14" s="181"/>
      <c r="H14" s="33">
        <f t="shared" si="0"/>
        <v>0</v>
      </c>
      <c r="I14" s="33">
        <f t="shared" ref="I14:I17" si="1">ROUND(F14*H14,2)</f>
        <v>0</v>
      </c>
      <c r="K14" s="93"/>
      <c r="L14" s="173"/>
      <c r="N14" s="15"/>
      <c r="O14" s="13"/>
    </row>
    <row r="15" spans="1:15" ht="45" x14ac:dyDescent="0.25">
      <c r="A15" s="23" t="s">
        <v>89</v>
      </c>
      <c r="B15" s="23" t="s">
        <v>90</v>
      </c>
      <c r="C15" s="23" t="s">
        <v>91</v>
      </c>
      <c r="D15" s="26" t="s">
        <v>383</v>
      </c>
      <c r="E15" s="23" t="s">
        <v>75</v>
      </c>
      <c r="F15" s="24">
        <v>11.84</v>
      </c>
      <c r="G15" s="182"/>
      <c r="H15" s="33">
        <f>ROUND(G15*(1+I$6),2)</f>
        <v>0</v>
      </c>
      <c r="I15" s="33">
        <f>ROUND(F15*H15,2)</f>
        <v>0</v>
      </c>
      <c r="K15" s="93"/>
      <c r="L15" s="173"/>
      <c r="N15" s="15"/>
      <c r="O15" s="13"/>
    </row>
    <row r="16" spans="1:15" ht="45" x14ac:dyDescent="0.25">
      <c r="A16" s="23" t="s">
        <v>92</v>
      </c>
      <c r="B16" s="23" t="s">
        <v>69</v>
      </c>
      <c r="C16" s="23">
        <v>101616</v>
      </c>
      <c r="D16" s="26" t="s">
        <v>98</v>
      </c>
      <c r="E16" s="23" t="s">
        <v>73</v>
      </c>
      <c r="F16" s="24">
        <v>24.09</v>
      </c>
      <c r="G16" s="182"/>
      <c r="H16" s="33">
        <f t="shared" si="0"/>
        <v>0</v>
      </c>
      <c r="I16" s="33">
        <f t="shared" si="1"/>
        <v>0</v>
      </c>
      <c r="K16" s="93"/>
      <c r="L16" s="173"/>
      <c r="N16" s="15"/>
      <c r="O16" s="13"/>
    </row>
    <row r="17" spans="1:15" ht="45" x14ac:dyDescent="0.25">
      <c r="A17" s="23" t="s">
        <v>93</v>
      </c>
      <c r="B17" s="23" t="s">
        <v>69</v>
      </c>
      <c r="C17" s="23">
        <v>95241</v>
      </c>
      <c r="D17" s="26" t="s">
        <v>99</v>
      </c>
      <c r="E17" s="23" t="s">
        <v>73</v>
      </c>
      <c r="F17" s="24">
        <v>1.2</v>
      </c>
      <c r="G17" s="182"/>
      <c r="H17" s="33">
        <f t="shared" si="0"/>
        <v>0</v>
      </c>
      <c r="I17" s="33">
        <f t="shared" si="1"/>
        <v>0</v>
      </c>
      <c r="K17" s="93"/>
      <c r="L17" s="173"/>
      <c r="N17" s="15"/>
      <c r="O17" s="13"/>
    </row>
    <row r="18" spans="1:15" s="9" customFormat="1" x14ac:dyDescent="0.25">
      <c r="A18" s="41">
        <v>2</v>
      </c>
      <c r="B18" s="41"/>
      <c r="C18" s="41"/>
      <c r="D18" s="46" t="s">
        <v>101</v>
      </c>
      <c r="E18" s="41"/>
      <c r="F18" s="47"/>
      <c r="G18" s="47"/>
      <c r="H18" s="51"/>
      <c r="I18" s="52">
        <f>SUM(I19:I25)</f>
        <v>0</v>
      </c>
      <c r="K18" s="93"/>
      <c r="L18" s="173"/>
      <c r="N18" s="12"/>
      <c r="O18" s="35"/>
    </row>
    <row r="19" spans="1:15" ht="60" x14ac:dyDescent="0.25">
      <c r="A19" s="30" t="s">
        <v>18</v>
      </c>
      <c r="B19" s="30" t="s">
        <v>69</v>
      </c>
      <c r="C19" s="30">
        <v>97084</v>
      </c>
      <c r="D19" s="34" t="s">
        <v>102</v>
      </c>
      <c r="E19" s="30" t="s">
        <v>73</v>
      </c>
      <c r="F19" s="31">
        <v>1393</v>
      </c>
      <c r="G19" s="182"/>
      <c r="H19" s="33">
        <f t="shared" si="0"/>
        <v>0</v>
      </c>
      <c r="I19" s="33">
        <f t="shared" ref="I19:I81" si="2">ROUND(F19*H19,2)</f>
        <v>0</v>
      </c>
      <c r="K19" s="93"/>
      <c r="L19" s="173"/>
      <c r="N19" s="15"/>
      <c r="O19" s="13"/>
    </row>
    <row r="20" spans="1:15" ht="45" x14ac:dyDescent="0.25">
      <c r="A20" s="30" t="s">
        <v>103</v>
      </c>
      <c r="B20" s="30" t="s">
        <v>104</v>
      </c>
      <c r="C20" s="30" t="s">
        <v>105</v>
      </c>
      <c r="D20" s="34" t="s">
        <v>106</v>
      </c>
      <c r="E20" s="30" t="s">
        <v>75</v>
      </c>
      <c r="F20" s="31">
        <v>139.30000000000001</v>
      </c>
      <c r="G20" s="182"/>
      <c r="H20" s="33">
        <f t="shared" si="0"/>
        <v>0</v>
      </c>
      <c r="I20" s="33">
        <f t="shared" si="2"/>
        <v>0</v>
      </c>
      <c r="K20" s="93"/>
      <c r="L20" s="173"/>
      <c r="N20" s="15"/>
      <c r="O20" s="13"/>
    </row>
    <row r="21" spans="1:15" ht="45" x14ac:dyDescent="0.25">
      <c r="A21" s="30" t="s">
        <v>107</v>
      </c>
      <c r="B21" s="30" t="s">
        <v>104</v>
      </c>
      <c r="C21" s="30" t="s">
        <v>108</v>
      </c>
      <c r="D21" s="34" t="s">
        <v>109</v>
      </c>
      <c r="E21" s="30" t="s">
        <v>75</v>
      </c>
      <c r="F21" s="31">
        <v>69.650000000000006</v>
      </c>
      <c r="G21" s="182"/>
      <c r="H21" s="33">
        <f t="shared" si="0"/>
        <v>0</v>
      </c>
      <c r="I21" s="33">
        <f t="shared" si="2"/>
        <v>0</v>
      </c>
      <c r="K21" s="93"/>
      <c r="L21" s="173"/>
      <c r="N21" s="15"/>
      <c r="O21" s="13"/>
    </row>
    <row r="22" spans="1:15" ht="30" x14ac:dyDescent="0.25">
      <c r="A22" s="30" t="s">
        <v>110</v>
      </c>
      <c r="B22" s="30" t="s">
        <v>104</v>
      </c>
      <c r="C22" s="30" t="s">
        <v>111</v>
      </c>
      <c r="D22" s="34" t="s">
        <v>112</v>
      </c>
      <c r="E22" s="30" t="s">
        <v>75</v>
      </c>
      <c r="F22" s="31">
        <v>69.650000000000006</v>
      </c>
      <c r="G22" s="182"/>
      <c r="H22" s="33">
        <f t="shared" si="0"/>
        <v>0</v>
      </c>
      <c r="I22" s="33">
        <f t="shared" si="2"/>
        <v>0</v>
      </c>
      <c r="K22" s="93"/>
      <c r="L22" s="173"/>
      <c r="N22" s="15"/>
      <c r="O22" s="13"/>
    </row>
    <row r="23" spans="1:15" ht="180" x14ac:dyDescent="0.25">
      <c r="A23" s="30" t="s">
        <v>113</v>
      </c>
      <c r="B23" s="30" t="s">
        <v>90</v>
      </c>
      <c r="C23" s="30" t="s">
        <v>114</v>
      </c>
      <c r="D23" s="34" t="s">
        <v>384</v>
      </c>
      <c r="E23" s="30" t="s">
        <v>73</v>
      </c>
      <c r="F23" s="31">
        <v>1393</v>
      </c>
      <c r="G23" s="182"/>
      <c r="H23" s="33">
        <f>ROUND(G23*(1+I$6),2)</f>
        <v>0</v>
      </c>
      <c r="I23" s="33">
        <f t="shared" si="2"/>
        <v>0</v>
      </c>
      <c r="K23" s="93"/>
      <c r="L23" s="173"/>
      <c r="N23" s="15"/>
      <c r="O23" s="13"/>
    </row>
    <row r="24" spans="1:15" s="10" customFormat="1" ht="60" x14ac:dyDescent="0.25">
      <c r="A24" s="32" t="s">
        <v>115</v>
      </c>
      <c r="B24" s="32" t="s">
        <v>69</v>
      </c>
      <c r="C24" s="32">
        <v>95241</v>
      </c>
      <c r="D24" s="59" t="s">
        <v>116</v>
      </c>
      <c r="E24" s="32" t="s">
        <v>73</v>
      </c>
      <c r="F24" s="33">
        <v>100</v>
      </c>
      <c r="G24" s="181"/>
      <c r="H24" s="33">
        <f t="shared" si="0"/>
        <v>0</v>
      </c>
      <c r="I24" s="33">
        <f t="shared" si="2"/>
        <v>0</v>
      </c>
      <c r="K24" s="93"/>
      <c r="L24" s="173"/>
      <c r="N24" s="17"/>
      <c r="O24" s="36"/>
    </row>
    <row r="25" spans="1:15" ht="77.25" customHeight="1" x14ac:dyDescent="0.25">
      <c r="A25" s="30" t="s">
        <v>117</v>
      </c>
      <c r="B25" s="30" t="s">
        <v>69</v>
      </c>
      <c r="C25" s="30" t="s">
        <v>118</v>
      </c>
      <c r="D25" s="34" t="s">
        <v>119</v>
      </c>
      <c r="E25" s="30" t="s">
        <v>73</v>
      </c>
      <c r="F25" s="31">
        <v>100</v>
      </c>
      <c r="G25" s="182"/>
      <c r="H25" s="33">
        <f t="shared" si="0"/>
        <v>0</v>
      </c>
      <c r="I25" s="33">
        <f t="shared" si="2"/>
        <v>0</v>
      </c>
      <c r="K25" s="93"/>
      <c r="L25" s="173"/>
      <c r="N25" s="15"/>
      <c r="O25" s="13"/>
    </row>
    <row r="26" spans="1:15" s="9" customFormat="1" x14ac:dyDescent="0.25">
      <c r="A26" s="41">
        <v>3</v>
      </c>
      <c r="B26" s="41"/>
      <c r="C26" s="41"/>
      <c r="D26" s="46" t="s">
        <v>120</v>
      </c>
      <c r="E26" s="41"/>
      <c r="F26" s="47"/>
      <c r="G26" s="47"/>
      <c r="H26" s="51"/>
      <c r="I26" s="52">
        <f>SUM(I27:I33)</f>
        <v>0</v>
      </c>
      <c r="K26" s="93"/>
      <c r="L26" s="173"/>
      <c r="N26" s="12"/>
      <c r="O26" s="35"/>
    </row>
    <row r="27" spans="1:15" ht="60" x14ac:dyDescent="0.25">
      <c r="A27" s="30" t="s">
        <v>19</v>
      </c>
      <c r="B27" s="30" t="s">
        <v>69</v>
      </c>
      <c r="C27" s="30">
        <v>96542</v>
      </c>
      <c r="D27" s="34" t="s">
        <v>121</v>
      </c>
      <c r="E27" s="30" t="s">
        <v>73</v>
      </c>
      <c r="F27" s="31">
        <v>80.3</v>
      </c>
      <c r="G27" s="182"/>
      <c r="H27" s="33">
        <f t="shared" si="0"/>
        <v>0</v>
      </c>
      <c r="I27" s="33">
        <f t="shared" si="2"/>
        <v>0</v>
      </c>
      <c r="K27" s="93"/>
      <c r="L27" s="173"/>
      <c r="N27" s="15"/>
      <c r="O27" s="13"/>
    </row>
    <row r="28" spans="1:15" s="10" customFormat="1" ht="45" x14ac:dyDescent="0.25">
      <c r="A28" s="32" t="s">
        <v>20</v>
      </c>
      <c r="B28" s="32" t="s">
        <v>69</v>
      </c>
      <c r="C28" s="32">
        <v>96543</v>
      </c>
      <c r="D28" s="59" t="s">
        <v>122</v>
      </c>
      <c r="E28" s="32" t="s">
        <v>77</v>
      </c>
      <c r="F28" s="33">
        <v>112.57</v>
      </c>
      <c r="G28" s="181"/>
      <c r="H28" s="33">
        <f t="shared" si="0"/>
        <v>0</v>
      </c>
      <c r="I28" s="33">
        <f t="shared" si="2"/>
        <v>0</v>
      </c>
      <c r="K28" s="11"/>
      <c r="L28" s="173"/>
      <c r="N28" s="17"/>
      <c r="O28" s="36"/>
    </row>
    <row r="29" spans="1:15" ht="45" x14ac:dyDescent="0.25">
      <c r="A29" s="30" t="s">
        <v>21</v>
      </c>
      <c r="B29" s="30" t="s">
        <v>69</v>
      </c>
      <c r="C29" s="30">
        <v>96545</v>
      </c>
      <c r="D29" s="34" t="s">
        <v>123</v>
      </c>
      <c r="E29" s="30" t="s">
        <v>77</v>
      </c>
      <c r="F29" s="31">
        <v>254.7</v>
      </c>
      <c r="G29" s="182"/>
      <c r="H29" s="33">
        <f t="shared" si="0"/>
        <v>0</v>
      </c>
      <c r="I29" s="33">
        <f t="shared" si="2"/>
        <v>0</v>
      </c>
      <c r="K29" s="93"/>
      <c r="L29" s="173"/>
      <c r="N29" s="15"/>
      <c r="O29" s="13"/>
    </row>
    <row r="30" spans="1:15" ht="60" x14ac:dyDescent="0.25">
      <c r="A30" s="30" t="s">
        <v>22</v>
      </c>
      <c r="B30" s="30" t="s">
        <v>69</v>
      </c>
      <c r="C30" s="30">
        <v>96557</v>
      </c>
      <c r="D30" s="34" t="s">
        <v>124</v>
      </c>
      <c r="E30" s="30" t="s">
        <v>75</v>
      </c>
      <c r="F30" s="31">
        <v>6.02</v>
      </c>
      <c r="G30" s="182"/>
      <c r="H30" s="33">
        <f t="shared" si="0"/>
        <v>0</v>
      </c>
      <c r="I30" s="33">
        <f t="shared" si="2"/>
        <v>0</v>
      </c>
      <c r="K30" s="93"/>
      <c r="L30" s="173"/>
      <c r="N30" s="15"/>
      <c r="O30" s="13"/>
    </row>
    <row r="31" spans="1:15" ht="45" x14ac:dyDescent="0.25">
      <c r="A31" s="30" t="s">
        <v>23</v>
      </c>
      <c r="B31" s="30" t="s">
        <v>69</v>
      </c>
      <c r="C31" s="30">
        <v>101173</v>
      </c>
      <c r="D31" s="34" t="s">
        <v>125</v>
      </c>
      <c r="E31" s="30" t="s">
        <v>74</v>
      </c>
      <c r="F31" s="31">
        <v>60</v>
      </c>
      <c r="G31" s="182"/>
      <c r="H31" s="33">
        <f t="shared" si="0"/>
        <v>0</v>
      </c>
      <c r="I31" s="33">
        <f t="shared" si="2"/>
        <v>0</v>
      </c>
      <c r="K31" s="93"/>
      <c r="L31" s="173"/>
      <c r="N31" s="15"/>
      <c r="O31" s="13"/>
    </row>
    <row r="32" spans="1:15" ht="30" x14ac:dyDescent="0.25">
      <c r="A32" s="30" t="s">
        <v>126</v>
      </c>
      <c r="B32" s="30" t="s">
        <v>69</v>
      </c>
      <c r="C32" s="30">
        <v>7696</v>
      </c>
      <c r="D32" s="34" t="s">
        <v>127</v>
      </c>
      <c r="E32" s="30" t="s">
        <v>74</v>
      </c>
      <c r="F32" s="31">
        <v>84</v>
      </c>
      <c r="G32" s="182"/>
      <c r="H32" s="33">
        <f t="shared" si="0"/>
        <v>0</v>
      </c>
      <c r="I32" s="33">
        <f t="shared" si="2"/>
        <v>0</v>
      </c>
      <c r="K32" s="93"/>
      <c r="L32" s="173"/>
      <c r="N32" s="15"/>
      <c r="O32" s="13"/>
    </row>
    <row r="33" spans="1:15" s="7" customFormat="1" ht="45" x14ac:dyDescent="0.25">
      <c r="A33" s="37" t="s">
        <v>128</v>
      </c>
      <c r="B33" s="37" t="s">
        <v>69</v>
      </c>
      <c r="C33" s="37">
        <v>98557</v>
      </c>
      <c r="D33" s="170" t="s">
        <v>129</v>
      </c>
      <c r="E33" s="37" t="s">
        <v>73</v>
      </c>
      <c r="F33" s="38">
        <v>72.27</v>
      </c>
      <c r="G33" s="183"/>
      <c r="H33" s="33">
        <f t="shared" si="0"/>
        <v>0</v>
      </c>
      <c r="I33" s="38">
        <f t="shared" si="2"/>
        <v>0</v>
      </c>
      <c r="K33" s="93"/>
      <c r="L33" s="173"/>
      <c r="N33" s="16"/>
      <c r="O33" s="13"/>
    </row>
    <row r="34" spans="1:15" s="39" customFormat="1" x14ac:dyDescent="0.25">
      <c r="A34" s="48">
        <v>4</v>
      </c>
      <c r="B34" s="48"/>
      <c r="C34" s="48"/>
      <c r="D34" s="49" t="s">
        <v>130</v>
      </c>
      <c r="E34" s="48"/>
      <c r="F34" s="50"/>
      <c r="G34" s="50"/>
      <c r="H34" s="51"/>
      <c r="I34" s="52">
        <f>SUM(I35:I36)</f>
        <v>0</v>
      </c>
      <c r="K34" s="93"/>
      <c r="L34" s="173"/>
      <c r="N34" s="40"/>
      <c r="O34" s="35"/>
    </row>
    <row r="35" spans="1:15" s="7" customFormat="1" ht="60" x14ac:dyDescent="0.25">
      <c r="A35" s="37" t="s">
        <v>24</v>
      </c>
      <c r="B35" s="37" t="s">
        <v>69</v>
      </c>
      <c r="C35" s="37">
        <v>103325</v>
      </c>
      <c r="D35" s="170" t="s">
        <v>131</v>
      </c>
      <c r="E35" s="37" t="s">
        <v>73</v>
      </c>
      <c r="F35" s="38">
        <v>124.96</v>
      </c>
      <c r="G35" s="183"/>
      <c r="H35" s="33">
        <f t="shared" si="0"/>
        <v>0</v>
      </c>
      <c r="I35" s="38">
        <f t="shared" si="2"/>
        <v>0</v>
      </c>
      <c r="K35" s="93"/>
      <c r="L35" s="173"/>
      <c r="N35" s="16"/>
      <c r="O35" s="13"/>
    </row>
    <row r="36" spans="1:15" s="7" customFormat="1" ht="90" x14ac:dyDescent="0.25">
      <c r="A36" s="37" t="s">
        <v>132</v>
      </c>
      <c r="B36" s="37" t="s">
        <v>69</v>
      </c>
      <c r="C36" s="37">
        <v>102363</v>
      </c>
      <c r="D36" s="170" t="s">
        <v>133</v>
      </c>
      <c r="E36" s="37" t="s">
        <v>73</v>
      </c>
      <c r="F36" s="38">
        <v>834.04</v>
      </c>
      <c r="G36" s="183"/>
      <c r="H36" s="33">
        <f t="shared" si="0"/>
        <v>0</v>
      </c>
      <c r="I36" s="38">
        <f t="shared" si="2"/>
        <v>0</v>
      </c>
      <c r="K36" s="93"/>
      <c r="L36" s="173"/>
      <c r="N36" s="16"/>
      <c r="O36" s="13"/>
    </row>
    <row r="37" spans="1:15" s="39" customFormat="1" x14ac:dyDescent="0.25">
      <c r="A37" s="48">
        <v>5</v>
      </c>
      <c r="B37" s="48"/>
      <c r="C37" s="48"/>
      <c r="D37" s="49" t="s">
        <v>134</v>
      </c>
      <c r="E37" s="48"/>
      <c r="F37" s="50"/>
      <c r="G37" s="50"/>
      <c r="H37" s="51"/>
      <c r="I37" s="52">
        <f>SUM(I38:I39)</f>
        <v>0</v>
      </c>
      <c r="K37" s="93"/>
      <c r="L37" s="173"/>
      <c r="N37" s="40"/>
      <c r="O37" s="35"/>
    </row>
    <row r="38" spans="1:15" ht="60" x14ac:dyDescent="0.25">
      <c r="A38" s="37" t="s">
        <v>25</v>
      </c>
      <c r="B38" s="37" t="s">
        <v>69</v>
      </c>
      <c r="C38" s="37">
        <v>87878</v>
      </c>
      <c r="D38" s="170" t="s">
        <v>135</v>
      </c>
      <c r="E38" s="37" t="s">
        <v>73</v>
      </c>
      <c r="F38" s="38">
        <v>249.92</v>
      </c>
      <c r="G38" s="183"/>
      <c r="H38" s="33">
        <f t="shared" si="0"/>
        <v>0</v>
      </c>
      <c r="I38" s="38">
        <f t="shared" si="2"/>
        <v>0</v>
      </c>
      <c r="K38" s="93"/>
      <c r="L38" s="173"/>
      <c r="N38" s="15"/>
      <c r="O38" s="13"/>
    </row>
    <row r="39" spans="1:15" s="10" customFormat="1" ht="75" x14ac:dyDescent="0.25">
      <c r="A39" s="32" t="s">
        <v>26</v>
      </c>
      <c r="B39" s="32" t="s">
        <v>69</v>
      </c>
      <c r="C39" s="32">
        <v>87530</v>
      </c>
      <c r="D39" s="59" t="s">
        <v>136</v>
      </c>
      <c r="E39" s="32" t="s">
        <v>73</v>
      </c>
      <c r="F39" s="33">
        <v>249.92</v>
      </c>
      <c r="G39" s="181"/>
      <c r="H39" s="33">
        <f t="shared" si="0"/>
        <v>0</v>
      </c>
      <c r="I39" s="33">
        <f t="shared" si="2"/>
        <v>0</v>
      </c>
      <c r="K39" s="93"/>
      <c r="L39" s="173"/>
      <c r="N39" s="17"/>
      <c r="O39" s="36"/>
    </row>
    <row r="40" spans="1:15" s="9" customFormat="1" x14ac:dyDescent="0.25">
      <c r="A40" s="41">
        <v>6</v>
      </c>
      <c r="B40" s="41"/>
      <c r="C40" s="41"/>
      <c r="D40" s="46" t="s">
        <v>137</v>
      </c>
      <c r="E40" s="41"/>
      <c r="F40" s="47"/>
      <c r="G40" s="47"/>
      <c r="H40" s="51"/>
      <c r="I40" s="52">
        <f>SUM(I41:I45)</f>
        <v>0</v>
      </c>
      <c r="K40" s="93"/>
      <c r="L40" s="173"/>
      <c r="N40" s="12"/>
      <c r="O40" s="35"/>
    </row>
    <row r="41" spans="1:15" s="10" customFormat="1" ht="30" x14ac:dyDescent="0.25">
      <c r="A41" s="32" t="s">
        <v>27</v>
      </c>
      <c r="B41" s="32" t="s">
        <v>69</v>
      </c>
      <c r="C41" s="32">
        <v>88485</v>
      </c>
      <c r="D41" s="59" t="s">
        <v>138</v>
      </c>
      <c r="E41" s="32" t="s">
        <v>73</v>
      </c>
      <c r="F41" s="33">
        <v>249.92</v>
      </c>
      <c r="G41" s="181"/>
      <c r="H41" s="33">
        <f t="shared" si="0"/>
        <v>0</v>
      </c>
      <c r="I41" s="33">
        <f t="shared" si="2"/>
        <v>0</v>
      </c>
      <c r="K41" s="93"/>
      <c r="L41" s="173"/>
      <c r="N41" s="17"/>
      <c r="O41" s="36"/>
    </row>
    <row r="42" spans="1:15" ht="30.75" customHeight="1" x14ac:dyDescent="0.25">
      <c r="A42" s="30" t="s">
        <v>28</v>
      </c>
      <c r="B42" s="30" t="s">
        <v>69</v>
      </c>
      <c r="C42" s="30">
        <v>104642</v>
      </c>
      <c r="D42" s="34" t="s">
        <v>139</v>
      </c>
      <c r="E42" s="30" t="s">
        <v>73</v>
      </c>
      <c r="F42" s="31">
        <v>249.92</v>
      </c>
      <c r="G42" s="182"/>
      <c r="H42" s="33">
        <f t="shared" si="0"/>
        <v>0</v>
      </c>
      <c r="I42" s="33">
        <f t="shared" si="2"/>
        <v>0</v>
      </c>
      <c r="K42" s="93"/>
      <c r="L42" s="173"/>
      <c r="N42" s="15"/>
      <c r="O42" s="13"/>
    </row>
    <row r="43" spans="1:15" ht="75" x14ac:dyDescent="0.25">
      <c r="A43" s="30" t="s">
        <v>29</v>
      </c>
      <c r="B43" s="30" t="s">
        <v>69</v>
      </c>
      <c r="C43" s="30">
        <v>100722</v>
      </c>
      <c r="D43" s="34" t="s">
        <v>140</v>
      </c>
      <c r="E43" s="30" t="s">
        <v>73</v>
      </c>
      <c r="F43" s="31">
        <v>126.87</v>
      </c>
      <c r="G43" s="182"/>
      <c r="H43" s="33">
        <f t="shared" si="0"/>
        <v>0</v>
      </c>
      <c r="I43" s="33">
        <f t="shared" si="2"/>
        <v>0</v>
      </c>
      <c r="K43" s="93"/>
      <c r="L43" s="173"/>
      <c r="N43" s="15"/>
      <c r="O43" s="13"/>
    </row>
    <row r="44" spans="1:15" ht="76.5" customHeight="1" x14ac:dyDescent="0.25">
      <c r="A44" s="30" t="s">
        <v>141</v>
      </c>
      <c r="B44" s="30" t="s">
        <v>69</v>
      </c>
      <c r="C44" s="30">
        <v>100750</v>
      </c>
      <c r="D44" s="34" t="s">
        <v>142</v>
      </c>
      <c r="E44" s="30" t="s">
        <v>73</v>
      </c>
      <c r="F44" s="31">
        <v>253.74</v>
      </c>
      <c r="G44" s="182"/>
      <c r="H44" s="33">
        <f t="shared" si="0"/>
        <v>0</v>
      </c>
      <c r="I44" s="33">
        <f t="shared" si="2"/>
        <v>0</v>
      </c>
      <c r="K44" s="93"/>
      <c r="L44" s="173"/>
      <c r="N44" s="15"/>
      <c r="O44" s="13"/>
    </row>
    <row r="45" spans="1:15" ht="60" x14ac:dyDescent="0.25">
      <c r="A45" s="30" t="s">
        <v>143</v>
      </c>
      <c r="B45" s="30" t="s">
        <v>144</v>
      </c>
      <c r="C45" s="30">
        <v>2408078</v>
      </c>
      <c r="D45" s="34" t="s">
        <v>145</v>
      </c>
      <c r="E45" s="30" t="s">
        <v>73</v>
      </c>
      <c r="F45" s="31">
        <v>1679.88</v>
      </c>
      <c r="G45" s="182"/>
      <c r="H45" s="33">
        <f t="shared" si="0"/>
        <v>0</v>
      </c>
      <c r="I45" s="33">
        <f t="shared" si="2"/>
        <v>0</v>
      </c>
      <c r="K45" s="93"/>
      <c r="L45" s="173"/>
      <c r="N45" s="15"/>
      <c r="O45" s="13"/>
    </row>
    <row r="46" spans="1:15" x14ac:dyDescent="0.25">
      <c r="A46" s="41">
        <v>7</v>
      </c>
      <c r="B46" s="41"/>
      <c r="C46" s="41"/>
      <c r="D46" s="46" t="s">
        <v>71</v>
      </c>
      <c r="E46" s="41"/>
      <c r="F46" s="47"/>
      <c r="G46" s="47"/>
      <c r="H46" s="51"/>
      <c r="I46" s="52">
        <f>I47</f>
        <v>0</v>
      </c>
      <c r="K46" s="93"/>
      <c r="L46" s="173"/>
      <c r="N46" s="15"/>
      <c r="O46" s="13"/>
    </row>
    <row r="47" spans="1:15" ht="78" customHeight="1" x14ac:dyDescent="0.25">
      <c r="A47" s="30" t="s">
        <v>30</v>
      </c>
      <c r="B47" s="30" t="s">
        <v>104</v>
      </c>
      <c r="C47" s="30" t="s">
        <v>146</v>
      </c>
      <c r="D47" s="34" t="s">
        <v>362</v>
      </c>
      <c r="E47" s="30" t="s">
        <v>12</v>
      </c>
      <c r="F47" s="31">
        <v>2</v>
      </c>
      <c r="G47" s="182"/>
      <c r="H47" s="33">
        <f t="shared" si="0"/>
        <v>0</v>
      </c>
      <c r="I47" s="33">
        <f t="shared" si="2"/>
        <v>0</v>
      </c>
      <c r="K47" s="93"/>
      <c r="L47" s="173"/>
      <c r="N47" s="15"/>
      <c r="O47" s="13"/>
    </row>
    <row r="48" spans="1:15" x14ac:dyDescent="0.25">
      <c r="A48" s="21" t="s">
        <v>147</v>
      </c>
      <c r="B48" s="21"/>
      <c r="C48" s="21"/>
      <c r="D48" s="178" t="s">
        <v>364</v>
      </c>
      <c r="E48" s="175"/>
      <c r="F48" s="176"/>
      <c r="G48" s="176"/>
      <c r="H48" s="177"/>
      <c r="I48" s="22">
        <f>I49+I60+I65</f>
        <v>0</v>
      </c>
      <c r="K48" s="93"/>
      <c r="L48" s="173"/>
      <c r="N48" s="15"/>
      <c r="O48" s="13"/>
    </row>
    <row r="49" spans="1:15" x14ac:dyDescent="0.25">
      <c r="A49" s="41">
        <v>8</v>
      </c>
      <c r="B49" s="41"/>
      <c r="C49" s="41"/>
      <c r="D49" s="46" t="s">
        <v>148</v>
      </c>
      <c r="E49" s="41"/>
      <c r="F49" s="47"/>
      <c r="G49" s="47"/>
      <c r="H49" s="51"/>
      <c r="I49" s="52">
        <f>SUM(I50:I59)</f>
        <v>0</v>
      </c>
      <c r="K49" s="93"/>
      <c r="L49" s="173"/>
      <c r="N49" s="15"/>
      <c r="O49" s="13"/>
    </row>
    <row r="50" spans="1:15" ht="30" x14ac:dyDescent="0.25">
      <c r="A50" s="30" t="s">
        <v>31</v>
      </c>
      <c r="B50" s="30" t="s">
        <v>69</v>
      </c>
      <c r="C50" s="30">
        <v>97082</v>
      </c>
      <c r="D50" s="34" t="s">
        <v>149</v>
      </c>
      <c r="E50" s="30" t="s">
        <v>75</v>
      </c>
      <c r="F50" s="31">
        <v>4.5</v>
      </c>
      <c r="G50" s="182"/>
      <c r="H50" s="33">
        <f t="shared" si="0"/>
        <v>0</v>
      </c>
      <c r="I50" s="33">
        <f t="shared" si="2"/>
        <v>0</v>
      </c>
      <c r="K50" s="93"/>
      <c r="L50" s="173"/>
      <c r="N50" s="15"/>
      <c r="O50" s="13"/>
    </row>
    <row r="51" spans="1:15" s="10" customFormat="1" ht="60" x14ac:dyDescent="0.25">
      <c r="A51" s="32" t="s">
        <v>32</v>
      </c>
      <c r="B51" s="32" t="s">
        <v>69</v>
      </c>
      <c r="C51" s="32">
        <v>100984</v>
      </c>
      <c r="D51" s="59" t="s">
        <v>96</v>
      </c>
      <c r="E51" s="32" t="s">
        <v>75</v>
      </c>
      <c r="F51" s="33">
        <v>5.85</v>
      </c>
      <c r="G51" s="181"/>
      <c r="H51" s="33">
        <f t="shared" si="0"/>
        <v>0</v>
      </c>
      <c r="I51" s="33">
        <f t="shared" si="2"/>
        <v>0</v>
      </c>
      <c r="K51" s="93"/>
      <c r="L51" s="173"/>
      <c r="N51" s="17"/>
      <c r="O51" s="36"/>
    </row>
    <row r="52" spans="1:15" ht="60" x14ac:dyDescent="0.25">
      <c r="A52" s="30" t="s">
        <v>33</v>
      </c>
      <c r="B52" s="30" t="s">
        <v>69</v>
      </c>
      <c r="C52" s="30">
        <v>95877</v>
      </c>
      <c r="D52" s="34" t="s">
        <v>97</v>
      </c>
      <c r="E52" s="30" t="s">
        <v>76</v>
      </c>
      <c r="F52" s="31">
        <v>74.3</v>
      </c>
      <c r="G52" s="182"/>
      <c r="H52" s="33">
        <f t="shared" si="0"/>
        <v>0</v>
      </c>
      <c r="I52" s="33">
        <f t="shared" si="2"/>
        <v>0</v>
      </c>
      <c r="K52" s="93"/>
      <c r="L52" s="173"/>
      <c r="N52" s="15"/>
      <c r="O52" s="13"/>
    </row>
    <row r="53" spans="1:15" ht="45" x14ac:dyDescent="0.25">
      <c r="A53" s="30" t="s">
        <v>150</v>
      </c>
      <c r="B53" s="30" t="s">
        <v>90</v>
      </c>
      <c r="C53" s="30" t="s">
        <v>91</v>
      </c>
      <c r="D53" s="34" t="s">
        <v>383</v>
      </c>
      <c r="E53" s="30" t="s">
        <v>75</v>
      </c>
      <c r="F53" s="31">
        <v>5.85</v>
      </c>
      <c r="G53" s="182"/>
      <c r="H53" s="33">
        <f>ROUND(G53*(1+I$6),2)</f>
        <v>0</v>
      </c>
      <c r="I53" s="33">
        <f t="shared" si="2"/>
        <v>0</v>
      </c>
      <c r="K53" s="93"/>
      <c r="L53" s="173"/>
      <c r="N53" s="15"/>
      <c r="O53" s="13"/>
    </row>
    <row r="54" spans="1:15" ht="45" x14ac:dyDescent="0.25">
      <c r="A54" s="30" t="s">
        <v>151</v>
      </c>
      <c r="B54" s="30" t="s">
        <v>69</v>
      </c>
      <c r="C54" s="30">
        <v>101616</v>
      </c>
      <c r="D54" s="34" t="s">
        <v>98</v>
      </c>
      <c r="E54" s="30" t="s">
        <v>73</v>
      </c>
      <c r="F54" s="31">
        <v>9</v>
      </c>
      <c r="G54" s="182"/>
      <c r="H54" s="33">
        <f t="shared" si="0"/>
        <v>0</v>
      </c>
      <c r="I54" s="33">
        <f t="shared" si="2"/>
        <v>0</v>
      </c>
      <c r="K54" s="93"/>
      <c r="L54" s="173"/>
      <c r="N54" s="15"/>
      <c r="O54" s="13"/>
    </row>
    <row r="55" spans="1:15" ht="45" x14ac:dyDescent="0.25">
      <c r="A55" s="30" t="s">
        <v>152</v>
      </c>
      <c r="B55" s="30" t="s">
        <v>69</v>
      </c>
      <c r="C55" s="30">
        <v>95241</v>
      </c>
      <c r="D55" s="34" t="s">
        <v>99</v>
      </c>
      <c r="E55" s="30" t="s">
        <v>73</v>
      </c>
      <c r="F55" s="31">
        <v>9</v>
      </c>
      <c r="G55" s="182"/>
      <c r="H55" s="33">
        <f t="shared" si="0"/>
        <v>0</v>
      </c>
      <c r="I55" s="33">
        <f t="shared" si="2"/>
        <v>0</v>
      </c>
      <c r="K55" s="93"/>
      <c r="L55" s="173"/>
      <c r="N55" s="15"/>
      <c r="O55" s="13"/>
    </row>
    <row r="56" spans="1:15" ht="60" x14ac:dyDescent="0.25">
      <c r="A56" s="30" t="s">
        <v>153</v>
      </c>
      <c r="B56" s="30" t="s">
        <v>69</v>
      </c>
      <c r="C56" s="30">
        <v>96557</v>
      </c>
      <c r="D56" s="34" t="s">
        <v>124</v>
      </c>
      <c r="E56" s="30" t="s">
        <v>75</v>
      </c>
      <c r="F56" s="31">
        <v>4.5</v>
      </c>
      <c r="G56" s="182"/>
      <c r="H56" s="33">
        <f t="shared" si="0"/>
        <v>0</v>
      </c>
      <c r="I56" s="33">
        <f t="shared" si="2"/>
        <v>0</v>
      </c>
      <c r="K56" s="93"/>
      <c r="L56" s="173"/>
      <c r="N56" s="15"/>
      <c r="O56" s="13"/>
    </row>
    <row r="57" spans="1:15" ht="60" x14ac:dyDescent="0.25">
      <c r="A57" s="30" t="s">
        <v>154</v>
      </c>
      <c r="B57" s="30" t="s">
        <v>69</v>
      </c>
      <c r="C57" s="30">
        <v>96542</v>
      </c>
      <c r="D57" s="34" t="s">
        <v>121</v>
      </c>
      <c r="E57" s="30" t="s">
        <v>73</v>
      </c>
      <c r="F57" s="31">
        <v>56.4</v>
      </c>
      <c r="G57" s="182"/>
      <c r="H57" s="33">
        <f t="shared" si="0"/>
        <v>0</v>
      </c>
      <c r="I57" s="33">
        <f t="shared" si="2"/>
        <v>0</v>
      </c>
      <c r="K57" s="93"/>
      <c r="L57" s="173"/>
      <c r="N57" s="15"/>
      <c r="O57" s="13"/>
    </row>
    <row r="58" spans="1:15" ht="45" x14ac:dyDescent="0.25">
      <c r="A58" s="30" t="s">
        <v>155</v>
      </c>
      <c r="B58" s="30" t="s">
        <v>69</v>
      </c>
      <c r="C58" s="30">
        <v>104916</v>
      </c>
      <c r="D58" s="34" t="s">
        <v>156</v>
      </c>
      <c r="E58" s="30" t="s">
        <v>77</v>
      </c>
      <c r="F58" s="31">
        <v>44.35</v>
      </c>
      <c r="G58" s="182"/>
      <c r="H58" s="33">
        <f t="shared" si="0"/>
        <v>0</v>
      </c>
      <c r="I58" s="33">
        <f t="shared" si="2"/>
        <v>0</v>
      </c>
      <c r="K58" s="93"/>
      <c r="L58" s="173"/>
      <c r="N58" s="15"/>
      <c r="O58" s="13"/>
    </row>
    <row r="59" spans="1:15" ht="45" x14ac:dyDescent="0.25">
      <c r="A59" s="30" t="s">
        <v>157</v>
      </c>
      <c r="B59" s="30" t="s">
        <v>69</v>
      </c>
      <c r="C59" s="30">
        <v>104920</v>
      </c>
      <c r="D59" s="34" t="s">
        <v>158</v>
      </c>
      <c r="E59" s="30" t="s">
        <v>77</v>
      </c>
      <c r="F59" s="31">
        <v>346.68</v>
      </c>
      <c r="G59" s="182"/>
      <c r="H59" s="33">
        <f t="shared" si="0"/>
        <v>0</v>
      </c>
      <c r="I59" s="33">
        <f t="shared" si="2"/>
        <v>0</v>
      </c>
      <c r="K59" s="93"/>
      <c r="L59" s="173"/>
      <c r="N59" s="15"/>
      <c r="O59" s="13"/>
    </row>
    <row r="60" spans="1:15" x14ac:dyDescent="0.25">
      <c r="A60" s="41">
        <v>9</v>
      </c>
      <c r="B60" s="41"/>
      <c r="C60" s="41"/>
      <c r="D60" s="46" t="s">
        <v>159</v>
      </c>
      <c r="E60" s="41"/>
      <c r="F60" s="47"/>
      <c r="G60" s="47"/>
      <c r="H60" s="51"/>
      <c r="I60" s="52">
        <f>SUM(I61:I64)</f>
        <v>0</v>
      </c>
      <c r="K60" s="93"/>
      <c r="L60" s="173"/>
      <c r="N60" s="15"/>
      <c r="O60" s="13"/>
    </row>
    <row r="61" spans="1:15" s="10" customFormat="1" ht="60" x14ac:dyDescent="0.25">
      <c r="A61" s="32" t="s">
        <v>34</v>
      </c>
      <c r="B61" s="32" t="s">
        <v>69</v>
      </c>
      <c r="C61" s="32">
        <v>97084</v>
      </c>
      <c r="D61" s="59" t="s">
        <v>102</v>
      </c>
      <c r="E61" s="32" t="s">
        <v>73</v>
      </c>
      <c r="F61" s="33">
        <v>221</v>
      </c>
      <c r="G61" s="181"/>
      <c r="H61" s="33">
        <f t="shared" si="0"/>
        <v>0</v>
      </c>
      <c r="I61" s="33">
        <f t="shared" si="2"/>
        <v>0</v>
      </c>
      <c r="K61" s="11"/>
      <c r="L61" s="173"/>
      <c r="N61" s="17"/>
      <c r="O61" s="36"/>
    </row>
    <row r="62" spans="1:15" ht="45" x14ac:dyDescent="0.25">
      <c r="A62" s="30" t="s">
        <v>35</v>
      </c>
      <c r="B62" s="30" t="s">
        <v>69</v>
      </c>
      <c r="C62" s="30">
        <v>95241</v>
      </c>
      <c r="D62" s="34" t="s">
        <v>99</v>
      </c>
      <c r="E62" s="30" t="s">
        <v>73</v>
      </c>
      <c r="F62" s="31">
        <v>221</v>
      </c>
      <c r="G62" s="182"/>
      <c r="H62" s="33">
        <f t="shared" si="0"/>
        <v>0</v>
      </c>
      <c r="I62" s="33">
        <f t="shared" si="2"/>
        <v>0</v>
      </c>
      <c r="K62" s="93"/>
      <c r="L62" s="173"/>
      <c r="N62" s="15"/>
      <c r="O62" s="13"/>
    </row>
    <row r="63" spans="1:15" s="10" customFormat="1" ht="60" x14ac:dyDescent="0.25">
      <c r="A63" s="32" t="s">
        <v>160</v>
      </c>
      <c r="B63" s="32" t="s">
        <v>69</v>
      </c>
      <c r="C63" s="32">
        <v>94994</v>
      </c>
      <c r="D63" s="59" t="s">
        <v>161</v>
      </c>
      <c r="E63" s="32" t="s">
        <v>73</v>
      </c>
      <c r="F63" s="33">
        <v>221</v>
      </c>
      <c r="G63" s="181"/>
      <c r="H63" s="33">
        <f t="shared" si="0"/>
        <v>0</v>
      </c>
      <c r="I63" s="33">
        <f t="shared" si="2"/>
        <v>0</v>
      </c>
      <c r="K63" s="11"/>
      <c r="L63" s="173"/>
      <c r="N63" s="17"/>
      <c r="O63" s="36"/>
    </row>
    <row r="64" spans="1:15" ht="321.75" customHeight="1" x14ac:dyDescent="0.25">
      <c r="A64" s="30" t="s">
        <v>162</v>
      </c>
      <c r="B64" s="30" t="s">
        <v>163</v>
      </c>
      <c r="C64" s="30" t="s">
        <v>164</v>
      </c>
      <c r="D64" s="34" t="s">
        <v>385</v>
      </c>
      <c r="E64" s="30" t="s">
        <v>73</v>
      </c>
      <c r="F64" s="31">
        <v>221</v>
      </c>
      <c r="G64" s="182"/>
      <c r="H64" s="33">
        <f>ROUND(G64*(1+I$6),2)</f>
        <v>0</v>
      </c>
      <c r="I64" s="33">
        <f t="shared" si="2"/>
        <v>0</v>
      </c>
      <c r="K64" s="93"/>
      <c r="L64" s="173"/>
      <c r="N64" s="15"/>
      <c r="O64" s="13"/>
    </row>
    <row r="65" spans="1:15" x14ac:dyDescent="0.25">
      <c r="A65" s="41">
        <v>10</v>
      </c>
      <c r="B65" s="41"/>
      <c r="C65" s="41"/>
      <c r="D65" s="42" t="s">
        <v>71</v>
      </c>
      <c r="E65" s="41"/>
      <c r="F65" s="47"/>
      <c r="G65" s="47"/>
      <c r="H65" s="51"/>
      <c r="I65" s="52">
        <f>I66</f>
        <v>0</v>
      </c>
      <c r="K65" s="93"/>
      <c r="L65" s="173"/>
      <c r="N65" s="15"/>
      <c r="O65" s="13"/>
    </row>
    <row r="66" spans="1:15" ht="60" x14ac:dyDescent="0.25">
      <c r="A66" s="30" t="s">
        <v>36</v>
      </c>
      <c r="B66" s="30" t="s">
        <v>104</v>
      </c>
      <c r="C66" s="30" t="s">
        <v>165</v>
      </c>
      <c r="D66" s="34" t="s">
        <v>166</v>
      </c>
      <c r="E66" s="30" t="s">
        <v>12</v>
      </c>
      <c r="F66" s="31">
        <v>1</v>
      </c>
      <c r="G66" s="182"/>
      <c r="H66" s="33">
        <f t="shared" si="0"/>
        <v>0</v>
      </c>
      <c r="I66" s="33">
        <f t="shared" si="2"/>
        <v>0</v>
      </c>
      <c r="K66" s="93"/>
      <c r="L66" s="173"/>
      <c r="N66" s="15"/>
      <c r="O66" s="13"/>
    </row>
    <row r="67" spans="1:15" x14ac:dyDescent="0.25">
      <c r="A67" s="21" t="s">
        <v>167</v>
      </c>
      <c r="B67" s="21"/>
      <c r="C67" s="21"/>
      <c r="D67" s="178" t="s">
        <v>365</v>
      </c>
      <c r="E67" s="175"/>
      <c r="F67" s="176"/>
      <c r="G67" s="176"/>
      <c r="H67" s="177"/>
      <c r="I67" s="22">
        <f>I68+I79+I84</f>
        <v>0</v>
      </c>
      <c r="K67" s="93"/>
      <c r="L67" s="173"/>
      <c r="N67" s="15"/>
      <c r="O67" s="13"/>
    </row>
    <row r="68" spans="1:15" ht="30" x14ac:dyDescent="0.25">
      <c r="A68" s="41">
        <v>11</v>
      </c>
      <c r="B68" s="41"/>
      <c r="C68" s="41"/>
      <c r="D68" s="42" t="s">
        <v>168</v>
      </c>
      <c r="E68" s="41"/>
      <c r="F68" s="47"/>
      <c r="G68" s="47"/>
      <c r="H68" s="51"/>
      <c r="I68" s="52">
        <f>SUM(I69:I78)</f>
        <v>0</v>
      </c>
      <c r="K68" s="93"/>
      <c r="L68" s="173"/>
      <c r="N68" s="15"/>
      <c r="O68" s="13"/>
    </row>
    <row r="69" spans="1:15" ht="30" x14ac:dyDescent="0.25">
      <c r="A69" s="30" t="s">
        <v>37</v>
      </c>
      <c r="B69" s="30" t="s">
        <v>69</v>
      </c>
      <c r="C69" s="30">
        <v>97082</v>
      </c>
      <c r="D69" s="34" t="s">
        <v>149</v>
      </c>
      <c r="E69" s="30" t="s">
        <v>75</v>
      </c>
      <c r="F69" s="31">
        <v>3.75</v>
      </c>
      <c r="G69" s="182"/>
      <c r="H69" s="33">
        <f t="shared" si="0"/>
        <v>0</v>
      </c>
      <c r="I69" s="33">
        <f t="shared" si="2"/>
        <v>0</v>
      </c>
      <c r="K69" s="93"/>
      <c r="L69" s="173"/>
      <c r="N69" s="15"/>
      <c r="O69" s="13"/>
    </row>
    <row r="70" spans="1:15" ht="60" x14ac:dyDescent="0.25">
      <c r="A70" s="30" t="s">
        <v>169</v>
      </c>
      <c r="B70" s="30" t="s">
        <v>69</v>
      </c>
      <c r="C70" s="30">
        <v>100984</v>
      </c>
      <c r="D70" s="34" t="s">
        <v>96</v>
      </c>
      <c r="E70" s="30" t="s">
        <v>75</v>
      </c>
      <c r="F70" s="31">
        <v>4.88</v>
      </c>
      <c r="G70" s="182"/>
      <c r="H70" s="33">
        <f t="shared" si="0"/>
        <v>0</v>
      </c>
      <c r="I70" s="33">
        <f t="shared" si="2"/>
        <v>0</v>
      </c>
      <c r="K70" s="93"/>
      <c r="L70" s="173"/>
      <c r="N70" s="15"/>
      <c r="O70" s="13"/>
    </row>
    <row r="71" spans="1:15" ht="60" x14ac:dyDescent="0.25">
      <c r="A71" s="30" t="s">
        <v>170</v>
      </c>
      <c r="B71" s="30" t="s">
        <v>69</v>
      </c>
      <c r="C71" s="30">
        <v>95877</v>
      </c>
      <c r="D71" s="34" t="s">
        <v>97</v>
      </c>
      <c r="E71" s="30" t="s">
        <v>76</v>
      </c>
      <c r="F71" s="31">
        <v>61.98</v>
      </c>
      <c r="G71" s="182"/>
      <c r="H71" s="33">
        <f t="shared" si="0"/>
        <v>0</v>
      </c>
      <c r="I71" s="33">
        <f t="shared" si="2"/>
        <v>0</v>
      </c>
      <c r="K71" s="93"/>
      <c r="L71" s="173"/>
      <c r="N71" s="15"/>
      <c r="O71" s="13"/>
    </row>
    <row r="72" spans="1:15" ht="45" x14ac:dyDescent="0.25">
      <c r="A72" s="30" t="s">
        <v>171</v>
      </c>
      <c r="B72" s="30" t="s">
        <v>90</v>
      </c>
      <c r="C72" s="30" t="s">
        <v>91</v>
      </c>
      <c r="D72" s="34" t="s">
        <v>383</v>
      </c>
      <c r="E72" s="30" t="s">
        <v>75</v>
      </c>
      <c r="F72" s="31">
        <v>4.88</v>
      </c>
      <c r="G72" s="182"/>
      <c r="H72" s="33">
        <f>ROUND(G72*(1+I$6),2)</f>
        <v>0</v>
      </c>
      <c r="I72" s="33">
        <f t="shared" si="2"/>
        <v>0</v>
      </c>
      <c r="K72" s="93"/>
      <c r="L72" s="173"/>
      <c r="N72" s="15"/>
      <c r="O72" s="13"/>
    </row>
    <row r="73" spans="1:15" ht="45" x14ac:dyDescent="0.25">
      <c r="A73" s="30" t="s">
        <v>172</v>
      </c>
      <c r="B73" s="30" t="s">
        <v>69</v>
      </c>
      <c r="C73" s="30">
        <v>101616</v>
      </c>
      <c r="D73" s="34" t="s">
        <v>98</v>
      </c>
      <c r="E73" s="30" t="s">
        <v>73</v>
      </c>
      <c r="F73" s="31">
        <v>7.51</v>
      </c>
      <c r="G73" s="182"/>
      <c r="H73" s="33">
        <f t="shared" si="0"/>
        <v>0</v>
      </c>
      <c r="I73" s="33">
        <f t="shared" si="2"/>
        <v>0</v>
      </c>
      <c r="K73" s="93"/>
      <c r="L73" s="173"/>
      <c r="N73" s="15"/>
      <c r="O73" s="13"/>
    </row>
    <row r="74" spans="1:15" ht="45" x14ac:dyDescent="0.25">
      <c r="A74" s="30" t="s">
        <v>173</v>
      </c>
      <c r="B74" s="30" t="s">
        <v>69</v>
      </c>
      <c r="C74" s="30">
        <v>95241</v>
      </c>
      <c r="D74" s="34" t="s">
        <v>99</v>
      </c>
      <c r="E74" s="30" t="s">
        <v>73</v>
      </c>
      <c r="F74" s="31">
        <v>7.51</v>
      </c>
      <c r="G74" s="182"/>
      <c r="H74" s="33">
        <f t="shared" si="0"/>
        <v>0</v>
      </c>
      <c r="I74" s="33">
        <f t="shared" si="2"/>
        <v>0</v>
      </c>
      <c r="K74" s="93"/>
      <c r="L74" s="173"/>
      <c r="N74" s="15"/>
      <c r="O74" s="13"/>
    </row>
    <row r="75" spans="1:15" ht="60" x14ac:dyDescent="0.25">
      <c r="A75" s="30" t="s">
        <v>174</v>
      </c>
      <c r="B75" s="30" t="s">
        <v>69</v>
      </c>
      <c r="C75" s="30">
        <v>96557</v>
      </c>
      <c r="D75" s="34" t="s">
        <v>124</v>
      </c>
      <c r="E75" s="30" t="s">
        <v>75</v>
      </c>
      <c r="F75" s="31">
        <v>3.75</v>
      </c>
      <c r="G75" s="182"/>
      <c r="H75" s="33">
        <f t="shared" si="0"/>
        <v>0</v>
      </c>
      <c r="I75" s="33">
        <f t="shared" si="2"/>
        <v>0</v>
      </c>
      <c r="K75" s="93"/>
      <c r="L75" s="173"/>
      <c r="N75" s="15"/>
      <c r="O75" s="13"/>
    </row>
    <row r="76" spans="1:15" ht="60" x14ac:dyDescent="0.25">
      <c r="A76" s="30" t="s">
        <v>175</v>
      </c>
      <c r="B76" s="30" t="s">
        <v>69</v>
      </c>
      <c r="C76" s="30">
        <v>96542</v>
      </c>
      <c r="D76" s="34" t="s">
        <v>121</v>
      </c>
      <c r="E76" s="30" t="s">
        <v>73</v>
      </c>
      <c r="F76" s="31">
        <v>47.04</v>
      </c>
      <c r="G76" s="182"/>
      <c r="H76" s="33">
        <f t="shared" si="0"/>
        <v>0</v>
      </c>
      <c r="I76" s="33">
        <f t="shared" si="2"/>
        <v>0</v>
      </c>
      <c r="K76" s="93"/>
      <c r="L76" s="173"/>
      <c r="N76" s="15"/>
      <c r="O76" s="13"/>
    </row>
    <row r="77" spans="1:15" ht="45" x14ac:dyDescent="0.25">
      <c r="A77" s="30" t="s">
        <v>176</v>
      </c>
      <c r="B77" s="30" t="s">
        <v>69</v>
      </c>
      <c r="C77" s="30">
        <v>104916</v>
      </c>
      <c r="D77" s="34" t="s">
        <v>156</v>
      </c>
      <c r="E77" s="30" t="s">
        <v>77</v>
      </c>
      <c r="F77" s="31">
        <v>36.96</v>
      </c>
      <c r="G77" s="182"/>
      <c r="H77" s="33">
        <f t="shared" ref="H77:H140" si="3">ROUND(G77*(1+I$5),2)</f>
        <v>0</v>
      </c>
      <c r="I77" s="33">
        <f t="shared" si="2"/>
        <v>0</v>
      </c>
      <c r="K77" s="93"/>
      <c r="L77" s="173"/>
      <c r="N77" s="15"/>
      <c r="O77" s="13"/>
    </row>
    <row r="78" spans="1:15" ht="45" x14ac:dyDescent="0.25">
      <c r="A78" s="30" t="s">
        <v>177</v>
      </c>
      <c r="B78" s="30" t="s">
        <v>69</v>
      </c>
      <c r="C78" s="30">
        <v>104920</v>
      </c>
      <c r="D78" s="34" t="s">
        <v>158</v>
      </c>
      <c r="E78" s="30" t="s">
        <v>77</v>
      </c>
      <c r="F78" s="31">
        <v>289.13</v>
      </c>
      <c r="G78" s="182"/>
      <c r="H78" s="33">
        <f t="shared" si="3"/>
        <v>0</v>
      </c>
      <c r="I78" s="33">
        <f t="shared" si="2"/>
        <v>0</v>
      </c>
      <c r="K78" s="93"/>
      <c r="L78" s="173"/>
      <c r="N78" s="15"/>
      <c r="O78" s="13"/>
    </row>
    <row r="79" spans="1:15" x14ac:dyDescent="0.25">
      <c r="A79" s="41">
        <v>12</v>
      </c>
      <c r="B79" s="41"/>
      <c r="C79" s="41"/>
      <c r="D79" s="46" t="s">
        <v>159</v>
      </c>
      <c r="E79" s="41"/>
      <c r="F79" s="47"/>
      <c r="G79" s="47"/>
      <c r="H79" s="51"/>
      <c r="I79" s="52">
        <f>SUM(I80:I83)</f>
        <v>0</v>
      </c>
      <c r="K79" s="93"/>
      <c r="L79" s="173"/>
      <c r="N79" s="15"/>
      <c r="O79" s="13"/>
    </row>
    <row r="80" spans="1:15" s="10" customFormat="1" ht="60" x14ac:dyDescent="0.25">
      <c r="A80" s="32" t="s">
        <v>38</v>
      </c>
      <c r="B80" s="32" t="s">
        <v>69</v>
      </c>
      <c r="C80" s="32">
        <v>97084</v>
      </c>
      <c r="D80" s="59" t="s">
        <v>102</v>
      </c>
      <c r="E80" s="32" t="s">
        <v>73</v>
      </c>
      <c r="F80" s="33">
        <v>150.25</v>
      </c>
      <c r="G80" s="181"/>
      <c r="H80" s="33">
        <f t="shared" si="3"/>
        <v>0</v>
      </c>
      <c r="I80" s="33">
        <f t="shared" si="2"/>
        <v>0</v>
      </c>
      <c r="K80" s="11"/>
      <c r="L80" s="173"/>
      <c r="N80" s="17"/>
      <c r="O80" s="36"/>
    </row>
    <row r="81" spans="1:15" ht="45" x14ac:dyDescent="0.25">
      <c r="A81" s="30" t="s">
        <v>39</v>
      </c>
      <c r="B81" s="30" t="s">
        <v>69</v>
      </c>
      <c r="C81" s="30">
        <v>95241</v>
      </c>
      <c r="D81" s="34" t="s">
        <v>99</v>
      </c>
      <c r="E81" s="30" t="s">
        <v>73</v>
      </c>
      <c r="F81" s="31">
        <v>150.25</v>
      </c>
      <c r="G81" s="182"/>
      <c r="H81" s="33">
        <f t="shared" si="3"/>
        <v>0</v>
      </c>
      <c r="I81" s="33">
        <f t="shared" si="2"/>
        <v>0</v>
      </c>
      <c r="K81" s="93"/>
      <c r="L81" s="173"/>
      <c r="N81" s="15"/>
      <c r="O81" s="13"/>
    </row>
    <row r="82" spans="1:15" s="10" customFormat="1" ht="60.75" customHeight="1" x14ac:dyDescent="0.25">
      <c r="A82" s="32" t="s">
        <v>40</v>
      </c>
      <c r="B82" s="32" t="s">
        <v>69</v>
      </c>
      <c r="C82" s="32">
        <v>87702</v>
      </c>
      <c r="D82" s="59" t="s">
        <v>178</v>
      </c>
      <c r="E82" s="32" t="s">
        <v>73</v>
      </c>
      <c r="F82" s="33">
        <v>150.25</v>
      </c>
      <c r="G82" s="181"/>
      <c r="H82" s="33">
        <f t="shared" si="3"/>
        <v>0</v>
      </c>
      <c r="I82" s="33">
        <f t="shared" ref="I82:I145" si="4">ROUND(F82*H82,2)</f>
        <v>0</v>
      </c>
      <c r="K82" s="11"/>
      <c r="L82" s="173"/>
      <c r="N82" s="17"/>
      <c r="O82" s="36"/>
    </row>
    <row r="83" spans="1:15" ht="45" x14ac:dyDescent="0.25">
      <c r="A83" s="30" t="s">
        <v>179</v>
      </c>
      <c r="B83" s="30" t="s">
        <v>69</v>
      </c>
      <c r="C83" s="30">
        <v>101735</v>
      </c>
      <c r="D83" s="34" t="s">
        <v>180</v>
      </c>
      <c r="E83" s="30" t="s">
        <v>73</v>
      </c>
      <c r="F83" s="31">
        <v>150.25</v>
      </c>
      <c r="G83" s="182"/>
      <c r="H83" s="33">
        <f t="shared" si="3"/>
        <v>0</v>
      </c>
      <c r="I83" s="33">
        <f t="shared" si="4"/>
        <v>0</v>
      </c>
      <c r="K83" s="93"/>
      <c r="L83" s="173"/>
      <c r="N83" s="15"/>
      <c r="O83" s="13"/>
    </row>
    <row r="84" spans="1:15" ht="75" x14ac:dyDescent="0.25">
      <c r="A84" s="41">
        <v>13</v>
      </c>
      <c r="B84" s="41"/>
      <c r="C84" s="41"/>
      <c r="D84" s="42" t="s">
        <v>386</v>
      </c>
      <c r="E84" s="41"/>
      <c r="F84" s="47"/>
      <c r="G84" s="47"/>
      <c r="H84" s="51"/>
      <c r="I84" s="52">
        <f>SUM(I85:I89)</f>
        <v>0</v>
      </c>
      <c r="K84" s="93"/>
      <c r="L84" s="173"/>
      <c r="N84" s="15"/>
      <c r="O84" s="13"/>
    </row>
    <row r="85" spans="1:15" ht="150" x14ac:dyDescent="0.25">
      <c r="A85" s="30" t="s">
        <v>41</v>
      </c>
      <c r="B85" s="171" t="s">
        <v>181</v>
      </c>
      <c r="C85" s="30" t="s">
        <v>182</v>
      </c>
      <c r="D85" s="34" t="s">
        <v>387</v>
      </c>
      <c r="E85" s="30" t="s">
        <v>12</v>
      </c>
      <c r="F85" s="31">
        <v>2</v>
      </c>
      <c r="G85" s="182"/>
      <c r="H85" s="33">
        <f>ROUND(G85*(1+I$6),2)</f>
        <v>0</v>
      </c>
      <c r="I85" s="33">
        <f t="shared" si="4"/>
        <v>0</v>
      </c>
      <c r="K85" s="93"/>
      <c r="L85" s="173"/>
      <c r="N85" s="15"/>
      <c r="O85" s="13"/>
    </row>
    <row r="86" spans="1:15" ht="150" x14ac:dyDescent="0.25">
      <c r="A86" s="30" t="s">
        <v>42</v>
      </c>
      <c r="B86" s="171" t="s">
        <v>181</v>
      </c>
      <c r="C86" s="30" t="s">
        <v>183</v>
      </c>
      <c r="D86" s="34" t="s">
        <v>388</v>
      </c>
      <c r="E86" s="30" t="s">
        <v>12</v>
      </c>
      <c r="F86" s="31">
        <v>1</v>
      </c>
      <c r="G86" s="182"/>
      <c r="H86" s="33">
        <f>ROUND(G86*(1+I$6),2)</f>
        <v>0</v>
      </c>
      <c r="I86" s="33">
        <f t="shared" si="4"/>
        <v>0</v>
      </c>
      <c r="K86" s="93"/>
      <c r="L86" s="173"/>
      <c r="N86" s="15"/>
      <c r="O86" s="13"/>
    </row>
    <row r="87" spans="1:15" ht="137.25" customHeight="1" x14ac:dyDescent="0.25">
      <c r="A87" s="30" t="s">
        <v>43</v>
      </c>
      <c r="B87" s="171" t="s">
        <v>181</v>
      </c>
      <c r="C87" s="30" t="s">
        <v>184</v>
      </c>
      <c r="D87" s="34" t="s">
        <v>389</v>
      </c>
      <c r="E87" s="30" t="s">
        <v>12</v>
      </c>
      <c r="F87" s="31">
        <v>1</v>
      </c>
      <c r="G87" s="182"/>
      <c r="H87" s="33">
        <f>ROUND(G87*(1+I$6),2)</f>
        <v>0</v>
      </c>
      <c r="I87" s="33">
        <f t="shared" si="4"/>
        <v>0</v>
      </c>
      <c r="K87" s="93"/>
      <c r="L87" s="173"/>
      <c r="N87" s="15"/>
      <c r="O87" s="13"/>
    </row>
    <row r="88" spans="1:15" ht="150" x14ac:dyDescent="0.25">
      <c r="A88" s="30" t="s">
        <v>44</v>
      </c>
      <c r="B88" s="171" t="s">
        <v>181</v>
      </c>
      <c r="C88" s="30" t="s">
        <v>185</v>
      </c>
      <c r="D88" s="34" t="s">
        <v>390</v>
      </c>
      <c r="E88" s="30" t="s">
        <v>12</v>
      </c>
      <c r="F88" s="31">
        <v>1</v>
      </c>
      <c r="G88" s="182"/>
      <c r="H88" s="33">
        <f>ROUND(G88*(1+I$6),2)</f>
        <v>0</v>
      </c>
      <c r="I88" s="33">
        <f t="shared" si="4"/>
        <v>0</v>
      </c>
      <c r="K88" s="93"/>
      <c r="L88" s="173"/>
      <c r="N88" s="15"/>
      <c r="O88" s="13"/>
    </row>
    <row r="89" spans="1:15" ht="135" x14ac:dyDescent="0.25">
      <c r="A89" s="30" t="s">
        <v>45</v>
      </c>
      <c r="B89" s="171" t="s">
        <v>181</v>
      </c>
      <c r="C89" s="30" t="s">
        <v>186</v>
      </c>
      <c r="D89" s="34" t="s">
        <v>391</v>
      </c>
      <c r="E89" s="30" t="s">
        <v>12</v>
      </c>
      <c r="F89" s="31">
        <v>6</v>
      </c>
      <c r="G89" s="182"/>
      <c r="H89" s="33">
        <f>ROUND(G89*(1+I$6),2)</f>
        <v>0</v>
      </c>
      <c r="I89" s="33">
        <f t="shared" si="4"/>
        <v>0</v>
      </c>
      <c r="K89" s="93"/>
      <c r="L89" s="173"/>
      <c r="N89" s="15"/>
      <c r="O89" s="13"/>
    </row>
    <row r="90" spans="1:15" s="9" customFormat="1" x14ac:dyDescent="0.25">
      <c r="A90" s="21" t="s">
        <v>187</v>
      </c>
      <c r="B90" s="21"/>
      <c r="C90" s="21"/>
      <c r="D90" s="178" t="s">
        <v>188</v>
      </c>
      <c r="E90" s="175"/>
      <c r="F90" s="176"/>
      <c r="G90" s="176"/>
      <c r="H90" s="177"/>
      <c r="I90" s="22">
        <f>I91+I96</f>
        <v>0</v>
      </c>
      <c r="K90" s="93"/>
      <c r="L90" s="173"/>
      <c r="N90" s="12"/>
      <c r="O90" s="13"/>
    </row>
    <row r="91" spans="1:15" x14ac:dyDescent="0.25">
      <c r="A91" s="41">
        <v>14</v>
      </c>
      <c r="B91" s="41"/>
      <c r="C91" s="41"/>
      <c r="D91" s="46" t="s">
        <v>159</v>
      </c>
      <c r="E91" s="41"/>
      <c r="F91" s="47"/>
      <c r="G91" s="47"/>
      <c r="H91" s="51"/>
      <c r="I91" s="52">
        <f>SUM(I92:I95)</f>
        <v>0</v>
      </c>
      <c r="K91" s="93"/>
      <c r="L91" s="173"/>
      <c r="N91" s="15"/>
      <c r="O91" s="13"/>
    </row>
    <row r="92" spans="1:15" ht="30" x14ac:dyDescent="0.25">
      <c r="A92" s="30" t="s">
        <v>46</v>
      </c>
      <c r="B92" s="30" t="s">
        <v>69</v>
      </c>
      <c r="C92" s="30">
        <v>100576</v>
      </c>
      <c r="D92" s="34" t="s">
        <v>189</v>
      </c>
      <c r="E92" s="30" t="s">
        <v>73</v>
      </c>
      <c r="F92" s="31">
        <v>296.10000000000002</v>
      </c>
      <c r="G92" s="182"/>
      <c r="H92" s="33">
        <f t="shared" si="3"/>
        <v>0</v>
      </c>
      <c r="I92" s="33">
        <f t="shared" si="4"/>
        <v>0</v>
      </c>
      <c r="K92" s="93"/>
      <c r="L92" s="173"/>
      <c r="N92" s="15"/>
      <c r="O92" s="13"/>
    </row>
    <row r="93" spans="1:15" ht="45" x14ac:dyDescent="0.25">
      <c r="A93" s="30" t="s">
        <v>47</v>
      </c>
      <c r="B93" s="30" t="s">
        <v>69</v>
      </c>
      <c r="C93" s="30">
        <v>95241</v>
      </c>
      <c r="D93" s="34" t="s">
        <v>99</v>
      </c>
      <c r="E93" s="30" t="s">
        <v>73</v>
      </c>
      <c r="F93" s="31">
        <v>296.10000000000002</v>
      </c>
      <c r="G93" s="182"/>
      <c r="H93" s="33">
        <f t="shared" si="3"/>
        <v>0</v>
      </c>
      <c r="I93" s="33">
        <f t="shared" si="4"/>
        <v>0</v>
      </c>
      <c r="K93" s="93"/>
      <c r="L93" s="173"/>
      <c r="N93" s="15"/>
      <c r="O93" s="13"/>
    </row>
    <row r="94" spans="1:15" ht="60" x14ac:dyDescent="0.25">
      <c r="A94" s="30" t="s">
        <v>48</v>
      </c>
      <c r="B94" s="30" t="s">
        <v>69</v>
      </c>
      <c r="C94" s="30">
        <v>94994</v>
      </c>
      <c r="D94" s="34" t="s">
        <v>161</v>
      </c>
      <c r="E94" s="30" t="s">
        <v>73</v>
      </c>
      <c r="F94" s="31">
        <v>296.10000000000002</v>
      </c>
      <c r="G94" s="182"/>
      <c r="H94" s="33">
        <f t="shared" si="3"/>
        <v>0</v>
      </c>
      <c r="I94" s="33">
        <f t="shared" si="4"/>
        <v>0</v>
      </c>
      <c r="K94" s="93"/>
      <c r="L94" s="173"/>
      <c r="N94" s="15"/>
      <c r="O94" s="13"/>
    </row>
    <row r="95" spans="1:15" ht="60" x14ac:dyDescent="0.25">
      <c r="A95" s="30" t="s">
        <v>190</v>
      </c>
      <c r="B95" s="30" t="s">
        <v>69</v>
      </c>
      <c r="C95" s="30">
        <v>105005</v>
      </c>
      <c r="D95" s="34" t="s">
        <v>191</v>
      </c>
      <c r="E95" s="30" t="s">
        <v>73</v>
      </c>
      <c r="F95" s="31">
        <v>4.12</v>
      </c>
      <c r="G95" s="182"/>
      <c r="H95" s="33">
        <f t="shared" si="3"/>
        <v>0</v>
      </c>
      <c r="I95" s="33">
        <f t="shared" si="4"/>
        <v>0</v>
      </c>
      <c r="K95" s="93"/>
      <c r="L95" s="173"/>
      <c r="N95" s="15"/>
      <c r="O95" s="13"/>
    </row>
    <row r="96" spans="1:15" x14ac:dyDescent="0.25">
      <c r="A96" s="41">
        <v>15</v>
      </c>
      <c r="B96" s="41"/>
      <c r="C96" s="41"/>
      <c r="D96" s="46" t="s">
        <v>192</v>
      </c>
      <c r="E96" s="41"/>
      <c r="F96" s="47"/>
      <c r="G96" s="47"/>
      <c r="H96" s="51"/>
      <c r="I96" s="52">
        <f>SUM(I97:I98)</f>
        <v>0</v>
      </c>
      <c r="K96" s="93"/>
      <c r="L96" s="173"/>
      <c r="N96" s="15"/>
      <c r="O96" s="13"/>
    </row>
    <row r="97" spans="1:15" ht="30" x14ac:dyDescent="0.25">
      <c r="A97" s="30" t="s">
        <v>49</v>
      </c>
      <c r="B97" s="30" t="s">
        <v>69</v>
      </c>
      <c r="C97" s="30">
        <v>102494</v>
      </c>
      <c r="D97" s="34" t="s">
        <v>193</v>
      </c>
      <c r="E97" s="30" t="s">
        <v>73</v>
      </c>
      <c r="F97" s="31">
        <v>296.10000000000002</v>
      </c>
      <c r="G97" s="182"/>
      <c r="H97" s="33">
        <f t="shared" si="3"/>
        <v>0</v>
      </c>
      <c r="I97" s="33">
        <f t="shared" si="4"/>
        <v>0</v>
      </c>
      <c r="K97" s="93"/>
      <c r="L97" s="173"/>
      <c r="N97" s="15"/>
      <c r="O97" s="13"/>
    </row>
    <row r="98" spans="1:15" ht="30" x14ac:dyDescent="0.25">
      <c r="A98" s="30" t="s">
        <v>50</v>
      </c>
      <c r="B98" s="30" t="s">
        <v>69</v>
      </c>
      <c r="C98" s="30">
        <v>102506</v>
      </c>
      <c r="D98" s="34" t="s">
        <v>194</v>
      </c>
      <c r="E98" s="30" t="s">
        <v>74</v>
      </c>
      <c r="F98" s="31">
        <v>582.38</v>
      </c>
      <c r="G98" s="182"/>
      <c r="H98" s="33">
        <f t="shared" si="3"/>
        <v>0</v>
      </c>
      <c r="I98" s="33">
        <f t="shared" si="4"/>
        <v>0</v>
      </c>
      <c r="K98" s="93"/>
      <c r="L98" s="173"/>
      <c r="N98" s="15"/>
      <c r="O98" s="13"/>
    </row>
    <row r="99" spans="1:15" x14ac:dyDescent="0.25">
      <c r="A99" s="21" t="s">
        <v>195</v>
      </c>
      <c r="B99" s="21"/>
      <c r="C99" s="21"/>
      <c r="D99" s="178" t="s">
        <v>196</v>
      </c>
      <c r="E99" s="175"/>
      <c r="F99" s="176"/>
      <c r="G99" s="176"/>
      <c r="H99" s="177"/>
      <c r="I99" s="22">
        <f>I100+I110+I122+I150+I159+I164+I166+I175+I177+I183</f>
        <v>0</v>
      </c>
      <c r="K99" s="93"/>
      <c r="L99" s="173"/>
      <c r="N99" s="15"/>
      <c r="O99" s="13"/>
    </row>
    <row r="100" spans="1:15" x14ac:dyDescent="0.25">
      <c r="A100" s="41">
        <v>16</v>
      </c>
      <c r="B100" s="41"/>
      <c r="C100" s="41"/>
      <c r="D100" s="46" t="s">
        <v>159</v>
      </c>
      <c r="E100" s="41"/>
      <c r="F100" s="47"/>
      <c r="G100" s="47"/>
      <c r="H100" s="51"/>
      <c r="I100" s="52">
        <f>SUM(I101:I109)</f>
        <v>0</v>
      </c>
      <c r="K100" s="93"/>
      <c r="L100" s="173"/>
      <c r="N100" s="15"/>
      <c r="O100" s="13"/>
    </row>
    <row r="101" spans="1:15" ht="30" x14ac:dyDescent="0.25">
      <c r="A101" s="30" t="s">
        <v>51</v>
      </c>
      <c r="B101" s="30" t="s">
        <v>69</v>
      </c>
      <c r="C101" s="30">
        <v>100576</v>
      </c>
      <c r="D101" s="34" t="s">
        <v>189</v>
      </c>
      <c r="E101" s="30" t="s">
        <v>73</v>
      </c>
      <c r="F101" s="31">
        <v>1251.49</v>
      </c>
      <c r="G101" s="182"/>
      <c r="H101" s="33">
        <f t="shared" si="3"/>
        <v>0</v>
      </c>
      <c r="I101" s="33">
        <f t="shared" si="4"/>
        <v>0</v>
      </c>
      <c r="K101" s="93"/>
      <c r="L101" s="173"/>
      <c r="N101" s="15"/>
      <c r="O101" s="13"/>
    </row>
    <row r="102" spans="1:15" ht="45" x14ac:dyDescent="0.25">
      <c r="A102" s="30" t="s">
        <v>52</v>
      </c>
      <c r="B102" s="30" t="s">
        <v>69</v>
      </c>
      <c r="C102" s="30">
        <v>95241</v>
      </c>
      <c r="D102" s="34" t="s">
        <v>99</v>
      </c>
      <c r="E102" s="30" t="s">
        <v>73</v>
      </c>
      <c r="F102" s="31">
        <v>1251.49</v>
      </c>
      <c r="G102" s="182"/>
      <c r="H102" s="33">
        <f t="shared" si="3"/>
        <v>0</v>
      </c>
      <c r="I102" s="33">
        <f t="shared" si="4"/>
        <v>0</v>
      </c>
      <c r="K102" s="93"/>
      <c r="L102" s="173"/>
      <c r="N102" s="15"/>
      <c r="O102" s="13"/>
    </row>
    <row r="103" spans="1:15" s="10" customFormat="1" ht="60" x14ac:dyDescent="0.25">
      <c r="A103" s="32" t="s">
        <v>53</v>
      </c>
      <c r="B103" s="32" t="s">
        <v>69</v>
      </c>
      <c r="C103" s="32">
        <v>94992</v>
      </c>
      <c r="D103" s="59" t="s">
        <v>197</v>
      </c>
      <c r="E103" s="32" t="s">
        <v>73</v>
      </c>
      <c r="F103" s="33">
        <v>1251.49</v>
      </c>
      <c r="G103" s="181"/>
      <c r="H103" s="33">
        <f t="shared" si="3"/>
        <v>0</v>
      </c>
      <c r="I103" s="33">
        <f t="shared" si="4"/>
        <v>0</v>
      </c>
      <c r="K103" s="11"/>
      <c r="L103" s="173"/>
      <c r="N103" s="17"/>
      <c r="O103" s="36"/>
    </row>
    <row r="104" spans="1:15" ht="105" x14ac:dyDescent="0.25">
      <c r="A104" s="30" t="s">
        <v>54</v>
      </c>
      <c r="B104" s="30" t="s">
        <v>69</v>
      </c>
      <c r="C104" s="30">
        <v>94279</v>
      </c>
      <c r="D104" s="34" t="s">
        <v>198</v>
      </c>
      <c r="E104" s="30" t="s">
        <v>74</v>
      </c>
      <c r="F104" s="31">
        <v>311.95</v>
      </c>
      <c r="G104" s="182"/>
      <c r="H104" s="33">
        <f t="shared" si="3"/>
        <v>0</v>
      </c>
      <c r="I104" s="33">
        <f t="shared" si="4"/>
        <v>0</v>
      </c>
      <c r="K104" s="93"/>
      <c r="L104" s="173"/>
      <c r="N104" s="15"/>
      <c r="O104" s="13"/>
    </row>
    <row r="105" spans="1:15" s="10" customFormat="1" ht="90" x14ac:dyDescent="0.25">
      <c r="A105" s="32" t="s">
        <v>55</v>
      </c>
      <c r="B105" s="32" t="s">
        <v>69</v>
      </c>
      <c r="C105" s="32">
        <v>94279</v>
      </c>
      <c r="D105" s="59" t="s">
        <v>199</v>
      </c>
      <c r="E105" s="32" t="s">
        <v>74</v>
      </c>
      <c r="F105" s="33">
        <v>294</v>
      </c>
      <c r="G105" s="181"/>
      <c r="H105" s="33">
        <f t="shared" si="3"/>
        <v>0</v>
      </c>
      <c r="I105" s="33">
        <f t="shared" si="4"/>
        <v>0</v>
      </c>
      <c r="K105" s="11"/>
      <c r="L105" s="173"/>
      <c r="N105" s="17"/>
      <c r="O105" s="36"/>
    </row>
    <row r="106" spans="1:15" ht="90" x14ac:dyDescent="0.25">
      <c r="A106" s="30" t="s">
        <v>200</v>
      </c>
      <c r="B106" s="30" t="s">
        <v>69</v>
      </c>
      <c r="C106" s="30">
        <v>94277</v>
      </c>
      <c r="D106" s="34" t="s">
        <v>201</v>
      </c>
      <c r="E106" s="30" t="s">
        <v>74</v>
      </c>
      <c r="F106" s="31">
        <v>69.099999999999994</v>
      </c>
      <c r="G106" s="182"/>
      <c r="H106" s="33">
        <f t="shared" si="3"/>
        <v>0</v>
      </c>
      <c r="I106" s="33">
        <f t="shared" si="4"/>
        <v>0</v>
      </c>
      <c r="K106" s="93"/>
      <c r="L106" s="173"/>
      <c r="N106" s="15"/>
      <c r="O106" s="13"/>
    </row>
    <row r="107" spans="1:15" s="10" customFormat="1" ht="30" x14ac:dyDescent="0.25">
      <c r="A107" s="32" t="s">
        <v>202</v>
      </c>
      <c r="B107" s="32" t="s">
        <v>69</v>
      </c>
      <c r="C107" s="32">
        <v>102498</v>
      </c>
      <c r="D107" s="59" t="s">
        <v>203</v>
      </c>
      <c r="E107" s="32" t="s">
        <v>74</v>
      </c>
      <c r="F107" s="33">
        <v>675.05000000000007</v>
      </c>
      <c r="G107" s="181"/>
      <c r="H107" s="33">
        <f t="shared" si="3"/>
        <v>0</v>
      </c>
      <c r="I107" s="33">
        <f t="shared" si="4"/>
        <v>0</v>
      </c>
      <c r="K107" s="11"/>
      <c r="L107" s="173"/>
      <c r="N107" s="17"/>
      <c r="O107" s="36"/>
    </row>
    <row r="108" spans="1:15" ht="30" x14ac:dyDescent="0.25">
      <c r="A108" s="30" t="s">
        <v>204</v>
      </c>
      <c r="B108" s="30" t="s">
        <v>69</v>
      </c>
      <c r="C108" s="30">
        <v>104658</v>
      </c>
      <c r="D108" s="34" t="s">
        <v>205</v>
      </c>
      <c r="E108" s="30" t="s">
        <v>73</v>
      </c>
      <c r="F108" s="31">
        <v>71.28</v>
      </c>
      <c r="G108" s="182"/>
      <c r="H108" s="33">
        <f t="shared" si="3"/>
        <v>0</v>
      </c>
      <c r="I108" s="33">
        <f t="shared" si="4"/>
        <v>0</v>
      </c>
      <c r="K108" s="93"/>
      <c r="L108" s="173"/>
      <c r="N108" s="15"/>
      <c r="O108" s="13"/>
    </row>
    <row r="109" spans="1:15" ht="60" x14ac:dyDescent="0.25">
      <c r="A109" s="30" t="s">
        <v>206</v>
      </c>
      <c r="B109" s="30" t="s">
        <v>104</v>
      </c>
      <c r="C109" s="30" t="s">
        <v>207</v>
      </c>
      <c r="D109" s="34" t="s">
        <v>208</v>
      </c>
      <c r="E109" s="30" t="s">
        <v>75</v>
      </c>
      <c r="F109" s="31">
        <v>1.02</v>
      </c>
      <c r="G109" s="182"/>
      <c r="H109" s="33">
        <f t="shared" si="3"/>
        <v>0</v>
      </c>
      <c r="I109" s="33">
        <f t="shared" si="4"/>
        <v>0</v>
      </c>
      <c r="K109" s="93"/>
      <c r="L109" s="173"/>
      <c r="N109" s="15"/>
      <c r="O109" s="13"/>
    </row>
    <row r="110" spans="1:15" x14ac:dyDescent="0.25">
      <c r="A110" s="41">
        <v>17</v>
      </c>
      <c r="B110" s="41"/>
      <c r="C110" s="41"/>
      <c r="D110" s="42" t="s">
        <v>209</v>
      </c>
      <c r="E110" s="41"/>
      <c r="F110" s="47"/>
      <c r="G110" s="47"/>
      <c r="H110" s="51"/>
      <c r="I110" s="52">
        <f>SUM(I111:I121)</f>
        <v>0</v>
      </c>
      <c r="K110" s="93"/>
      <c r="L110" s="173"/>
      <c r="N110" s="15"/>
      <c r="O110" s="13"/>
    </row>
    <row r="111" spans="1:15" ht="135" x14ac:dyDescent="0.25">
      <c r="A111" s="30" t="s">
        <v>56</v>
      </c>
      <c r="B111" s="171" t="s">
        <v>181</v>
      </c>
      <c r="C111" s="30" t="s">
        <v>186</v>
      </c>
      <c r="D111" s="34" t="s">
        <v>391</v>
      </c>
      <c r="E111" s="30" t="s">
        <v>12</v>
      </c>
      <c r="F111" s="31">
        <v>6</v>
      </c>
      <c r="G111" s="182"/>
      <c r="H111" s="33">
        <f>ROUND(G111*(1+I$6),2)</f>
        <v>0</v>
      </c>
      <c r="I111" s="33">
        <f t="shared" si="4"/>
        <v>0</v>
      </c>
      <c r="K111" s="93"/>
      <c r="L111" s="173"/>
      <c r="N111" s="15"/>
      <c r="O111" s="13"/>
    </row>
    <row r="112" spans="1:15" ht="150" x14ac:dyDescent="0.25">
      <c r="A112" s="30" t="s">
        <v>57</v>
      </c>
      <c r="B112" s="171" t="s">
        <v>181</v>
      </c>
      <c r="C112" s="30" t="s">
        <v>210</v>
      </c>
      <c r="D112" s="34" t="s">
        <v>392</v>
      </c>
      <c r="E112" s="30" t="s">
        <v>12</v>
      </c>
      <c r="F112" s="31">
        <v>16</v>
      </c>
      <c r="G112" s="182"/>
      <c r="H112" s="33">
        <f>ROUND(G112*(1+I$6),2)</f>
        <v>0</v>
      </c>
      <c r="I112" s="33">
        <f t="shared" si="4"/>
        <v>0</v>
      </c>
      <c r="K112" s="93"/>
      <c r="L112" s="173"/>
      <c r="N112" s="15"/>
      <c r="O112" s="13"/>
    </row>
    <row r="113" spans="1:15" ht="122.25" customHeight="1" x14ac:dyDescent="0.25">
      <c r="A113" s="30" t="s">
        <v>58</v>
      </c>
      <c r="B113" s="171" t="s">
        <v>181</v>
      </c>
      <c r="C113" s="30" t="s">
        <v>211</v>
      </c>
      <c r="D113" s="34" t="s">
        <v>393</v>
      </c>
      <c r="E113" s="30" t="s">
        <v>12</v>
      </c>
      <c r="F113" s="31">
        <v>4</v>
      </c>
      <c r="G113" s="182"/>
      <c r="H113" s="33">
        <f>ROUND(G113*(1+I$6),2)</f>
        <v>0</v>
      </c>
      <c r="I113" s="33">
        <f t="shared" si="4"/>
        <v>0</v>
      </c>
      <c r="K113" s="93"/>
      <c r="L113" s="173"/>
      <c r="N113" s="15"/>
      <c r="O113" s="13"/>
    </row>
    <row r="114" spans="1:15" s="10" customFormat="1" ht="122.25" customHeight="1" x14ac:dyDescent="0.25">
      <c r="A114" s="32" t="s">
        <v>212</v>
      </c>
      <c r="B114" s="172" t="s">
        <v>181</v>
      </c>
      <c r="C114" s="32" t="s">
        <v>213</v>
      </c>
      <c r="D114" s="59" t="s">
        <v>394</v>
      </c>
      <c r="E114" s="32" t="s">
        <v>12</v>
      </c>
      <c r="F114" s="33">
        <v>2</v>
      </c>
      <c r="G114" s="181"/>
      <c r="H114" s="33">
        <f>ROUND(G114*(1+I$6),2)</f>
        <v>0</v>
      </c>
      <c r="I114" s="33">
        <f t="shared" si="4"/>
        <v>0</v>
      </c>
      <c r="K114" s="93"/>
      <c r="L114" s="173"/>
      <c r="N114" s="17"/>
      <c r="O114" s="36"/>
    </row>
    <row r="115" spans="1:15" ht="45" x14ac:dyDescent="0.25">
      <c r="A115" s="30" t="s">
        <v>214</v>
      </c>
      <c r="B115" s="30" t="s">
        <v>69</v>
      </c>
      <c r="C115" s="30">
        <v>103315</v>
      </c>
      <c r="D115" s="34" t="s">
        <v>215</v>
      </c>
      <c r="E115" s="30" t="s">
        <v>73</v>
      </c>
      <c r="F115" s="31">
        <v>11.75</v>
      </c>
      <c r="G115" s="182"/>
      <c r="H115" s="33">
        <f t="shared" si="3"/>
        <v>0</v>
      </c>
      <c r="I115" s="33">
        <f t="shared" si="4"/>
        <v>0</v>
      </c>
      <c r="K115" s="93"/>
      <c r="L115" s="173"/>
      <c r="N115" s="15"/>
      <c r="O115" s="13"/>
    </row>
    <row r="116" spans="1:15" x14ac:dyDescent="0.25">
      <c r="A116" s="30" t="s">
        <v>216</v>
      </c>
      <c r="B116" s="30" t="s">
        <v>69</v>
      </c>
      <c r="C116" s="30">
        <v>98509</v>
      </c>
      <c r="D116" s="34" t="s">
        <v>217</v>
      </c>
      <c r="E116" s="30" t="s">
        <v>12</v>
      </c>
      <c r="F116" s="31">
        <v>30</v>
      </c>
      <c r="G116" s="182"/>
      <c r="H116" s="33">
        <f t="shared" si="3"/>
        <v>0</v>
      </c>
      <c r="I116" s="33">
        <f t="shared" si="4"/>
        <v>0</v>
      </c>
      <c r="K116" s="93"/>
      <c r="L116" s="173"/>
      <c r="N116" s="15"/>
      <c r="O116" s="13"/>
    </row>
    <row r="117" spans="1:15" ht="30" x14ac:dyDescent="0.25">
      <c r="A117" s="30" t="s">
        <v>218</v>
      </c>
      <c r="B117" s="30" t="s">
        <v>69</v>
      </c>
      <c r="C117" s="30">
        <v>98510</v>
      </c>
      <c r="D117" s="34" t="s">
        <v>219</v>
      </c>
      <c r="E117" s="30" t="s">
        <v>12</v>
      </c>
      <c r="F117" s="31">
        <v>24</v>
      </c>
      <c r="G117" s="182"/>
      <c r="H117" s="33">
        <f t="shared" si="3"/>
        <v>0</v>
      </c>
      <c r="I117" s="33">
        <f t="shared" si="4"/>
        <v>0</v>
      </c>
      <c r="K117" s="93"/>
      <c r="L117" s="173"/>
      <c r="N117" s="15"/>
      <c r="O117" s="13"/>
    </row>
    <row r="118" spans="1:15" ht="45" x14ac:dyDescent="0.25">
      <c r="A118" s="30" t="s">
        <v>220</v>
      </c>
      <c r="B118" s="30" t="s">
        <v>69</v>
      </c>
      <c r="C118" s="30">
        <v>98511</v>
      </c>
      <c r="D118" s="34" t="s">
        <v>221</v>
      </c>
      <c r="E118" s="30" t="s">
        <v>12</v>
      </c>
      <c r="F118" s="31">
        <v>2</v>
      </c>
      <c r="G118" s="182"/>
      <c r="H118" s="33">
        <f t="shared" si="3"/>
        <v>0</v>
      </c>
      <c r="I118" s="33">
        <f t="shared" si="4"/>
        <v>0</v>
      </c>
      <c r="K118" s="93"/>
      <c r="L118" s="173"/>
      <c r="N118" s="15"/>
      <c r="O118" s="20"/>
    </row>
    <row r="119" spans="1:15" ht="30" x14ac:dyDescent="0.25">
      <c r="A119" s="30" t="s">
        <v>222</v>
      </c>
      <c r="B119" s="30" t="s">
        <v>69</v>
      </c>
      <c r="C119" s="30">
        <v>103946</v>
      </c>
      <c r="D119" s="34" t="s">
        <v>223</v>
      </c>
      <c r="E119" s="30" t="s">
        <v>73</v>
      </c>
      <c r="F119" s="31">
        <v>350</v>
      </c>
      <c r="G119" s="182"/>
      <c r="H119" s="33">
        <f t="shared" si="3"/>
        <v>0</v>
      </c>
      <c r="I119" s="33">
        <f t="shared" si="4"/>
        <v>0</v>
      </c>
      <c r="K119" s="93"/>
      <c r="L119" s="173"/>
      <c r="N119" s="15"/>
      <c r="O119" s="13"/>
    </row>
    <row r="120" spans="1:15" ht="30" x14ac:dyDescent="0.25">
      <c r="A120" s="30" t="s">
        <v>224</v>
      </c>
      <c r="B120" s="30" t="s">
        <v>69</v>
      </c>
      <c r="C120" s="30">
        <v>105521</v>
      </c>
      <c r="D120" s="34" t="s">
        <v>225</v>
      </c>
      <c r="E120" s="30" t="s">
        <v>73</v>
      </c>
      <c r="F120" s="31">
        <v>350</v>
      </c>
      <c r="G120" s="182"/>
      <c r="H120" s="33">
        <f t="shared" si="3"/>
        <v>0</v>
      </c>
      <c r="I120" s="33">
        <f t="shared" si="4"/>
        <v>0</v>
      </c>
      <c r="K120" s="93"/>
      <c r="L120" s="173"/>
      <c r="N120" s="15"/>
      <c r="O120" s="13"/>
    </row>
    <row r="121" spans="1:15" ht="90" x14ac:dyDescent="0.25">
      <c r="A121" s="30" t="s">
        <v>226</v>
      </c>
      <c r="B121" s="30" t="s">
        <v>69</v>
      </c>
      <c r="C121" s="30">
        <v>94280</v>
      </c>
      <c r="D121" s="34" t="s">
        <v>227</v>
      </c>
      <c r="E121" s="30" t="s">
        <v>74</v>
      </c>
      <c r="F121" s="31">
        <v>65.97</v>
      </c>
      <c r="G121" s="182"/>
      <c r="H121" s="33">
        <f t="shared" si="3"/>
        <v>0</v>
      </c>
      <c r="I121" s="33">
        <f t="shared" si="4"/>
        <v>0</v>
      </c>
      <c r="K121" s="93"/>
      <c r="L121" s="173"/>
      <c r="N121" s="15"/>
      <c r="O121" s="13"/>
    </row>
    <row r="122" spans="1:15" ht="90" x14ac:dyDescent="0.25">
      <c r="A122" s="41">
        <v>18</v>
      </c>
      <c r="B122" s="41"/>
      <c r="C122" s="41"/>
      <c r="D122" s="42" t="s">
        <v>395</v>
      </c>
      <c r="E122" s="41"/>
      <c r="F122" s="47"/>
      <c r="G122" s="47"/>
      <c r="H122" s="51"/>
      <c r="I122" s="52">
        <f>SUM(I123:I149)</f>
        <v>0</v>
      </c>
      <c r="K122" s="93"/>
      <c r="L122" s="173"/>
      <c r="N122" s="15"/>
      <c r="O122" s="13"/>
    </row>
    <row r="123" spans="1:15" ht="30" x14ac:dyDescent="0.25">
      <c r="A123" s="30" t="s">
        <v>59</v>
      </c>
      <c r="B123" s="30" t="s">
        <v>69</v>
      </c>
      <c r="C123" s="30">
        <v>95728</v>
      </c>
      <c r="D123" s="34" t="s">
        <v>228</v>
      </c>
      <c r="E123" s="30" t="s">
        <v>74</v>
      </c>
      <c r="F123" s="31">
        <v>145</v>
      </c>
      <c r="G123" s="182"/>
      <c r="H123" s="33">
        <f t="shared" si="3"/>
        <v>0</v>
      </c>
      <c r="I123" s="33">
        <f t="shared" si="4"/>
        <v>0</v>
      </c>
      <c r="K123" s="93"/>
      <c r="L123" s="173"/>
      <c r="N123" s="15"/>
      <c r="O123" s="13"/>
    </row>
    <row r="124" spans="1:15" ht="60" x14ac:dyDescent="0.25">
      <c r="A124" s="30" t="s">
        <v>229</v>
      </c>
      <c r="B124" s="30" t="s">
        <v>69</v>
      </c>
      <c r="C124" s="30">
        <v>97667</v>
      </c>
      <c r="D124" s="34" t="s">
        <v>230</v>
      </c>
      <c r="E124" s="30" t="s">
        <v>74</v>
      </c>
      <c r="F124" s="31">
        <v>70</v>
      </c>
      <c r="G124" s="182"/>
      <c r="H124" s="33">
        <f t="shared" si="3"/>
        <v>0</v>
      </c>
      <c r="I124" s="33">
        <f t="shared" si="4"/>
        <v>0</v>
      </c>
      <c r="K124" s="93"/>
      <c r="L124" s="173"/>
      <c r="N124" s="15"/>
      <c r="O124" s="13"/>
    </row>
    <row r="125" spans="1:15" ht="60" x14ac:dyDescent="0.25">
      <c r="A125" s="30" t="s">
        <v>231</v>
      </c>
      <c r="B125" s="30" t="s">
        <v>69</v>
      </c>
      <c r="C125" s="30">
        <v>97668</v>
      </c>
      <c r="D125" s="34" t="s">
        <v>232</v>
      </c>
      <c r="E125" s="30" t="s">
        <v>74</v>
      </c>
      <c r="F125" s="31">
        <v>200</v>
      </c>
      <c r="G125" s="182"/>
      <c r="H125" s="33">
        <f t="shared" si="3"/>
        <v>0</v>
      </c>
      <c r="I125" s="33">
        <f t="shared" si="4"/>
        <v>0</v>
      </c>
      <c r="K125" s="93"/>
      <c r="L125" s="173"/>
      <c r="N125" s="15"/>
      <c r="O125" s="13"/>
    </row>
    <row r="126" spans="1:15" s="10" customFormat="1" ht="45" x14ac:dyDescent="0.25">
      <c r="A126" s="32" t="s">
        <v>233</v>
      </c>
      <c r="B126" s="32" t="s">
        <v>104</v>
      </c>
      <c r="C126" s="32" t="s">
        <v>234</v>
      </c>
      <c r="D126" s="59" t="s">
        <v>235</v>
      </c>
      <c r="E126" s="32" t="s">
        <v>74</v>
      </c>
      <c r="F126" s="33">
        <v>6</v>
      </c>
      <c r="G126" s="181"/>
      <c r="H126" s="33">
        <f t="shared" si="3"/>
        <v>0</v>
      </c>
      <c r="I126" s="33">
        <f t="shared" si="4"/>
        <v>0</v>
      </c>
      <c r="K126" s="11"/>
      <c r="L126" s="173"/>
      <c r="N126" s="17"/>
      <c r="O126" s="36"/>
    </row>
    <row r="127" spans="1:15" ht="45" x14ac:dyDescent="0.25">
      <c r="A127" s="30" t="s">
        <v>236</v>
      </c>
      <c r="B127" s="30" t="s">
        <v>69</v>
      </c>
      <c r="C127" s="30">
        <v>91917</v>
      </c>
      <c r="D127" s="34" t="s">
        <v>237</v>
      </c>
      <c r="E127" s="30" t="s">
        <v>12</v>
      </c>
      <c r="F127" s="31">
        <v>9</v>
      </c>
      <c r="G127" s="182"/>
      <c r="H127" s="33">
        <f t="shared" si="3"/>
        <v>0</v>
      </c>
      <c r="I127" s="33">
        <f t="shared" si="4"/>
        <v>0</v>
      </c>
      <c r="K127" s="93"/>
      <c r="L127" s="173"/>
      <c r="N127" s="15"/>
      <c r="O127" s="13"/>
    </row>
    <row r="128" spans="1:15" s="10" customFormat="1" ht="45" x14ac:dyDescent="0.25">
      <c r="A128" s="32" t="s">
        <v>238</v>
      </c>
      <c r="B128" s="32" t="s">
        <v>69</v>
      </c>
      <c r="C128" s="32">
        <v>91927</v>
      </c>
      <c r="D128" s="59" t="s">
        <v>239</v>
      </c>
      <c r="E128" s="32" t="s">
        <v>74</v>
      </c>
      <c r="F128" s="33">
        <v>205</v>
      </c>
      <c r="G128" s="181"/>
      <c r="H128" s="33">
        <f t="shared" si="3"/>
        <v>0</v>
      </c>
      <c r="I128" s="33">
        <f t="shared" si="4"/>
        <v>0</v>
      </c>
      <c r="K128" s="11"/>
      <c r="L128" s="173"/>
      <c r="N128" s="17"/>
      <c r="O128" s="36"/>
    </row>
    <row r="129" spans="1:15" ht="45" x14ac:dyDescent="0.25">
      <c r="A129" s="30" t="s">
        <v>240</v>
      </c>
      <c r="B129" s="30" t="s">
        <v>69</v>
      </c>
      <c r="C129" s="30">
        <v>91931</v>
      </c>
      <c r="D129" s="34" t="s">
        <v>241</v>
      </c>
      <c r="E129" s="30" t="s">
        <v>74</v>
      </c>
      <c r="F129" s="31">
        <v>530</v>
      </c>
      <c r="G129" s="182"/>
      <c r="H129" s="33">
        <f t="shared" si="3"/>
        <v>0</v>
      </c>
      <c r="I129" s="33">
        <f t="shared" si="4"/>
        <v>0</v>
      </c>
      <c r="K129" s="93"/>
      <c r="L129" s="173"/>
      <c r="N129" s="15"/>
      <c r="O129" s="13"/>
    </row>
    <row r="130" spans="1:15" s="10" customFormat="1" ht="45" x14ac:dyDescent="0.25">
      <c r="A130" s="32" t="s">
        <v>242</v>
      </c>
      <c r="B130" s="32" t="s">
        <v>69</v>
      </c>
      <c r="C130" s="32">
        <v>91933</v>
      </c>
      <c r="D130" s="59" t="s">
        <v>243</v>
      </c>
      <c r="E130" s="32" t="s">
        <v>74</v>
      </c>
      <c r="F130" s="33">
        <v>1260</v>
      </c>
      <c r="G130" s="181"/>
      <c r="H130" s="33">
        <f t="shared" si="3"/>
        <v>0</v>
      </c>
      <c r="I130" s="33">
        <f t="shared" si="4"/>
        <v>0</v>
      </c>
      <c r="K130" s="11"/>
      <c r="L130" s="173"/>
      <c r="N130" s="17"/>
      <c r="O130" s="36"/>
    </row>
    <row r="131" spans="1:15" ht="45" x14ac:dyDescent="0.25">
      <c r="A131" s="30" t="s">
        <v>244</v>
      </c>
      <c r="B131" s="30" t="s">
        <v>69</v>
      </c>
      <c r="C131" s="30">
        <v>91935</v>
      </c>
      <c r="D131" s="34" t="s">
        <v>245</v>
      </c>
      <c r="E131" s="30" t="s">
        <v>74</v>
      </c>
      <c r="F131" s="31">
        <v>20</v>
      </c>
      <c r="G131" s="182"/>
      <c r="H131" s="33">
        <f t="shared" si="3"/>
        <v>0</v>
      </c>
      <c r="I131" s="33">
        <f t="shared" si="4"/>
        <v>0</v>
      </c>
      <c r="K131" s="93"/>
      <c r="L131" s="173"/>
      <c r="N131" s="15"/>
      <c r="O131" s="13"/>
    </row>
    <row r="132" spans="1:15" ht="45" x14ac:dyDescent="0.25">
      <c r="A132" s="30" t="s">
        <v>246</v>
      </c>
      <c r="B132" s="30" t="s">
        <v>69</v>
      </c>
      <c r="C132" s="30">
        <v>95781</v>
      </c>
      <c r="D132" s="34" t="s">
        <v>247</v>
      </c>
      <c r="E132" s="30" t="s">
        <v>12</v>
      </c>
      <c r="F132" s="31">
        <v>8</v>
      </c>
      <c r="G132" s="182"/>
      <c r="H132" s="33">
        <f t="shared" si="3"/>
        <v>0</v>
      </c>
      <c r="I132" s="33">
        <f t="shared" si="4"/>
        <v>0</v>
      </c>
      <c r="K132" s="93"/>
      <c r="L132" s="173"/>
      <c r="N132" s="15"/>
      <c r="O132" s="13"/>
    </row>
    <row r="133" spans="1:15" ht="45" x14ac:dyDescent="0.25">
      <c r="A133" s="30" t="s">
        <v>248</v>
      </c>
      <c r="B133" s="30" t="s">
        <v>69</v>
      </c>
      <c r="C133" s="30">
        <v>95785</v>
      </c>
      <c r="D133" s="34" t="s">
        <v>249</v>
      </c>
      <c r="E133" s="30" t="s">
        <v>12</v>
      </c>
      <c r="F133" s="31">
        <v>9</v>
      </c>
      <c r="G133" s="182"/>
      <c r="H133" s="33">
        <f t="shared" si="3"/>
        <v>0</v>
      </c>
      <c r="I133" s="33">
        <f t="shared" si="4"/>
        <v>0</v>
      </c>
      <c r="K133" s="93"/>
      <c r="L133" s="173"/>
      <c r="N133" s="15"/>
      <c r="O133" s="13"/>
    </row>
    <row r="134" spans="1:15" ht="45" x14ac:dyDescent="0.25">
      <c r="A134" s="30" t="s">
        <v>250</v>
      </c>
      <c r="B134" s="30" t="s">
        <v>69</v>
      </c>
      <c r="C134" s="30">
        <v>95797</v>
      </c>
      <c r="D134" s="34" t="s">
        <v>251</v>
      </c>
      <c r="E134" s="30" t="s">
        <v>12</v>
      </c>
      <c r="F134" s="31">
        <v>3</v>
      </c>
      <c r="G134" s="182"/>
      <c r="H134" s="33">
        <f t="shared" si="3"/>
        <v>0</v>
      </c>
      <c r="I134" s="33">
        <f t="shared" si="4"/>
        <v>0</v>
      </c>
      <c r="K134" s="93"/>
      <c r="L134" s="173"/>
      <c r="N134" s="15"/>
      <c r="O134" s="13"/>
    </row>
    <row r="135" spans="1:15" ht="60" x14ac:dyDescent="0.25">
      <c r="A135" s="30" t="s">
        <v>252</v>
      </c>
      <c r="B135" s="30" t="s">
        <v>104</v>
      </c>
      <c r="C135" s="30" t="s">
        <v>253</v>
      </c>
      <c r="D135" s="34" t="s">
        <v>254</v>
      </c>
      <c r="E135" s="30" t="s">
        <v>12</v>
      </c>
      <c r="F135" s="31">
        <v>1</v>
      </c>
      <c r="G135" s="182"/>
      <c r="H135" s="33">
        <f t="shared" si="3"/>
        <v>0</v>
      </c>
      <c r="I135" s="33">
        <f t="shared" si="4"/>
        <v>0</v>
      </c>
      <c r="K135" s="93"/>
      <c r="L135" s="173"/>
      <c r="N135" s="15"/>
      <c r="O135" s="13"/>
    </row>
    <row r="136" spans="1:15" ht="62.25" customHeight="1" x14ac:dyDescent="0.25">
      <c r="A136" s="30" t="s">
        <v>255</v>
      </c>
      <c r="B136" s="30" t="s">
        <v>69</v>
      </c>
      <c r="C136" s="30">
        <v>101883</v>
      </c>
      <c r="D136" s="34" t="s">
        <v>256</v>
      </c>
      <c r="E136" s="30" t="s">
        <v>12</v>
      </c>
      <c r="F136" s="31">
        <v>1</v>
      </c>
      <c r="G136" s="182"/>
      <c r="H136" s="33">
        <f t="shared" si="3"/>
        <v>0</v>
      </c>
      <c r="I136" s="33">
        <f t="shared" si="4"/>
        <v>0</v>
      </c>
      <c r="K136" s="93"/>
      <c r="L136" s="173"/>
      <c r="N136" s="15"/>
      <c r="O136" s="13"/>
    </row>
    <row r="137" spans="1:15" s="10" customFormat="1" ht="30" customHeight="1" x14ac:dyDescent="0.25">
      <c r="A137" s="32" t="s">
        <v>257</v>
      </c>
      <c r="B137" s="32" t="s">
        <v>69</v>
      </c>
      <c r="C137" s="32">
        <v>93654</v>
      </c>
      <c r="D137" s="59" t="s">
        <v>258</v>
      </c>
      <c r="E137" s="32" t="s">
        <v>12</v>
      </c>
      <c r="F137" s="33">
        <v>3</v>
      </c>
      <c r="G137" s="181"/>
      <c r="H137" s="33">
        <f t="shared" si="3"/>
        <v>0</v>
      </c>
      <c r="I137" s="33">
        <f t="shared" si="4"/>
        <v>0</v>
      </c>
      <c r="K137" s="11"/>
      <c r="L137" s="173"/>
      <c r="N137" s="17"/>
      <c r="O137" s="36"/>
    </row>
    <row r="138" spans="1:15" ht="30.75" customHeight="1" x14ac:dyDescent="0.25">
      <c r="A138" s="30" t="s">
        <v>259</v>
      </c>
      <c r="B138" s="30" t="s">
        <v>69</v>
      </c>
      <c r="C138" s="30">
        <v>93655</v>
      </c>
      <c r="D138" s="34" t="s">
        <v>260</v>
      </c>
      <c r="E138" s="30" t="s">
        <v>12</v>
      </c>
      <c r="F138" s="31">
        <v>1</v>
      </c>
      <c r="G138" s="182"/>
      <c r="H138" s="33">
        <f t="shared" si="3"/>
        <v>0</v>
      </c>
      <c r="I138" s="33">
        <f t="shared" si="4"/>
        <v>0</v>
      </c>
      <c r="K138" s="93"/>
      <c r="L138" s="173"/>
      <c r="N138" s="15"/>
      <c r="O138" s="13"/>
    </row>
    <row r="139" spans="1:15" ht="32.25" customHeight="1" x14ac:dyDescent="0.25">
      <c r="A139" s="30" t="s">
        <v>261</v>
      </c>
      <c r="B139" s="30" t="s">
        <v>69</v>
      </c>
      <c r="C139" s="30">
        <v>93671</v>
      </c>
      <c r="D139" s="34" t="s">
        <v>262</v>
      </c>
      <c r="E139" s="30" t="s">
        <v>12</v>
      </c>
      <c r="F139" s="31">
        <v>1</v>
      </c>
      <c r="G139" s="182"/>
      <c r="H139" s="33">
        <f t="shared" si="3"/>
        <v>0</v>
      </c>
      <c r="I139" s="33">
        <f t="shared" si="4"/>
        <v>0</v>
      </c>
      <c r="K139" s="93"/>
      <c r="L139" s="173"/>
      <c r="N139" s="15"/>
      <c r="O139" s="13"/>
    </row>
    <row r="140" spans="1:15" ht="45" x14ac:dyDescent="0.25">
      <c r="A140" s="30" t="s">
        <v>263</v>
      </c>
      <c r="B140" s="30" t="s">
        <v>104</v>
      </c>
      <c r="C140" s="30" t="s">
        <v>264</v>
      </c>
      <c r="D140" s="34" t="s">
        <v>265</v>
      </c>
      <c r="E140" s="30" t="s">
        <v>12</v>
      </c>
      <c r="F140" s="31">
        <v>4</v>
      </c>
      <c r="G140" s="182"/>
      <c r="H140" s="33">
        <f t="shared" si="3"/>
        <v>0</v>
      </c>
      <c r="I140" s="33">
        <f t="shared" si="4"/>
        <v>0</v>
      </c>
      <c r="K140" s="93"/>
      <c r="L140" s="173"/>
      <c r="N140" s="15"/>
      <c r="O140" s="13"/>
    </row>
    <row r="141" spans="1:15" ht="45" x14ac:dyDescent="0.25">
      <c r="A141" s="30" t="s">
        <v>266</v>
      </c>
      <c r="B141" s="30" t="s">
        <v>69</v>
      </c>
      <c r="C141" s="30">
        <v>96974</v>
      </c>
      <c r="D141" s="34" t="s">
        <v>267</v>
      </c>
      <c r="E141" s="30" t="s">
        <v>74</v>
      </c>
      <c r="F141" s="31">
        <v>19</v>
      </c>
      <c r="G141" s="182"/>
      <c r="H141" s="33">
        <f t="shared" ref="H141:H182" si="5">ROUND(G141*(1+I$5),2)</f>
        <v>0</v>
      </c>
      <c r="I141" s="33">
        <f t="shared" si="4"/>
        <v>0</v>
      </c>
      <c r="K141" s="93"/>
      <c r="L141" s="173"/>
      <c r="N141" s="15"/>
      <c r="O141" s="13"/>
    </row>
    <row r="142" spans="1:15" ht="30" x14ac:dyDescent="0.25">
      <c r="A142" s="30" t="s">
        <v>268</v>
      </c>
      <c r="B142" s="30" t="s">
        <v>69</v>
      </c>
      <c r="C142" s="30">
        <v>96986</v>
      </c>
      <c r="D142" s="34" t="s">
        <v>269</v>
      </c>
      <c r="E142" s="30" t="s">
        <v>12</v>
      </c>
      <c r="F142" s="31">
        <v>5</v>
      </c>
      <c r="G142" s="182"/>
      <c r="H142" s="33">
        <f t="shared" si="5"/>
        <v>0</v>
      </c>
      <c r="I142" s="33">
        <f t="shared" si="4"/>
        <v>0</v>
      </c>
      <c r="K142" s="93"/>
      <c r="L142" s="173"/>
      <c r="N142" s="15"/>
      <c r="O142" s="13"/>
    </row>
    <row r="143" spans="1:15" ht="45" x14ac:dyDescent="0.25">
      <c r="A143" s="30" t="s">
        <v>270</v>
      </c>
      <c r="B143" s="30" t="s">
        <v>69</v>
      </c>
      <c r="C143" s="30">
        <v>98111</v>
      </c>
      <c r="D143" s="34" t="s">
        <v>271</v>
      </c>
      <c r="E143" s="30" t="s">
        <v>12</v>
      </c>
      <c r="F143" s="31">
        <v>5</v>
      </c>
      <c r="G143" s="182"/>
      <c r="H143" s="33">
        <f t="shared" si="5"/>
        <v>0</v>
      </c>
      <c r="I143" s="33">
        <f t="shared" si="4"/>
        <v>0</v>
      </c>
      <c r="K143" s="93"/>
      <c r="L143" s="173"/>
      <c r="N143" s="15"/>
      <c r="O143" s="13"/>
    </row>
    <row r="144" spans="1:15" ht="45" x14ac:dyDescent="0.25">
      <c r="A144" s="30" t="s">
        <v>272</v>
      </c>
      <c r="B144" s="30" t="s">
        <v>69</v>
      </c>
      <c r="C144" s="30">
        <v>101632</v>
      </c>
      <c r="D144" s="34" t="s">
        <v>273</v>
      </c>
      <c r="E144" s="30" t="s">
        <v>12</v>
      </c>
      <c r="F144" s="31">
        <v>8</v>
      </c>
      <c r="G144" s="182"/>
      <c r="H144" s="33">
        <f t="shared" si="5"/>
        <v>0</v>
      </c>
      <c r="I144" s="33">
        <f t="shared" si="4"/>
        <v>0</v>
      </c>
      <c r="K144" s="93"/>
      <c r="L144" s="173"/>
      <c r="N144" s="15"/>
      <c r="O144" s="13"/>
    </row>
    <row r="145" spans="1:15" ht="45" x14ac:dyDescent="0.25">
      <c r="A145" s="30" t="s">
        <v>274</v>
      </c>
      <c r="B145" s="30" t="s">
        <v>69</v>
      </c>
      <c r="C145" s="30">
        <v>101657</v>
      </c>
      <c r="D145" s="34" t="s">
        <v>275</v>
      </c>
      <c r="E145" s="30" t="s">
        <v>12</v>
      </c>
      <c r="F145" s="31">
        <v>16</v>
      </c>
      <c r="G145" s="182"/>
      <c r="H145" s="33">
        <f t="shared" si="5"/>
        <v>0</v>
      </c>
      <c r="I145" s="33">
        <f t="shared" si="4"/>
        <v>0</v>
      </c>
      <c r="K145" s="93"/>
      <c r="L145" s="173"/>
      <c r="N145" s="15"/>
      <c r="O145" s="13"/>
    </row>
    <row r="146" spans="1:15" ht="60" x14ac:dyDescent="0.25">
      <c r="A146" s="30" t="s">
        <v>276</v>
      </c>
      <c r="B146" s="30" t="s">
        <v>69</v>
      </c>
      <c r="C146" s="30">
        <v>97886</v>
      </c>
      <c r="D146" s="34" t="s">
        <v>277</v>
      </c>
      <c r="E146" s="30" t="s">
        <v>12</v>
      </c>
      <c r="F146" s="31">
        <v>13</v>
      </c>
      <c r="G146" s="182"/>
      <c r="H146" s="33">
        <f t="shared" si="5"/>
        <v>0</v>
      </c>
      <c r="I146" s="33">
        <f t="shared" ref="I146:I182" si="6">ROUND(F146*H146,2)</f>
        <v>0</v>
      </c>
      <c r="K146" s="93"/>
      <c r="L146" s="173"/>
      <c r="N146" s="15"/>
      <c r="O146" s="13"/>
    </row>
    <row r="147" spans="1:15" ht="75" x14ac:dyDescent="0.25">
      <c r="A147" s="30" t="s">
        <v>278</v>
      </c>
      <c r="B147" s="30" t="s">
        <v>104</v>
      </c>
      <c r="C147" s="30" t="s">
        <v>279</v>
      </c>
      <c r="D147" s="34" t="s">
        <v>280</v>
      </c>
      <c r="E147" s="30" t="s">
        <v>12</v>
      </c>
      <c r="F147" s="31">
        <v>6</v>
      </c>
      <c r="G147" s="182"/>
      <c r="H147" s="33">
        <f t="shared" si="5"/>
        <v>0</v>
      </c>
      <c r="I147" s="33">
        <f t="shared" si="6"/>
        <v>0</v>
      </c>
      <c r="K147" s="93"/>
      <c r="L147" s="173"/>
      <c r="N147" s="15"/>
      <c r="O147" s="13"/>
    </row>
    <row r="148" spans="1:15" ht="75" x14ac:dyDescent="0.25">
      <c r="A148" s="30" t="s">
        <v>281</v>
      </c>
      <c r="B148" s="30" t="s">
        <v>104</v>
      </c>
      <c r="C148" s="30" t="s">
        <v>282</v>
      </c>
      <c r="D148" s="34" t="s">
        <v>283</v>
      </c>
      <c r="E148" s="30" t="s">
        <v>12</v>
      </c>
      <c r="F148" s="31">
        <v>2</v>
      </c>
      <c r="G148" s="182"/>
      <c r="H148" s="33">
        <f t="shared" si="5"/>
        <v>0</v>
      </c>
      <c r="I148" s="33">
        <f t="shared" si="6"/>
        <v>0</v>
      </c>
      <c r="K148" s="93"/>
      <c r="L148" s="173"/>
      <c r="N148" s="15"/>
      <c r="O148" s="13"/>
    </row>
    <row r="149" spans="1:15" s="10" customFormat="1" ht="30" x14ac:dyDescent="0.25">
      <c r="A149" s="32" t="s">
        <v>284</v>
      </c>
      <c r="B149" s="32" t="s">
        <v>104</v>
      </c>
      <c r="C149" s="32" t="s">
        <v>285</v>
      </c>
      <c r="D149" s="59" t="s">
        <v>286</v>
      </c>
      <c r="E149" s="32" t="s">
        <v>12</v>
      </c>
      <c r="F149" s="33">
        <v>8</v>
      </c>
      <c r="G149" s="181"/>
      <c r="H149" s="33">
        <f t="shared" si="5"/>
        <v>0</v>
      </c>
      <c r="I149" s="33">
        <f t="shared" si="6"/>
        <v>0</v>
      </c>
      <c r="K149" s="11"/>
      <c r="L149" s="173"/>
      <c r="N149" s="17"/>
      <c r="O149" s="36"/>
    </row>
    <row r="150" spans="1:15" ht="105" x14ac:dyDescent="0.25">
      <c r="A150" s="41">
        <v>19</v>
      </c>
      <c r="B150" s="41"/>
      <c r="C150" s="41"/>
      <c r="D150" s="42" t="s">
        <v>396</v>
      </c>
      <c r="E150" s="41"/>
      <c r="F150" s="47"/>
      <c r="G150" s="47"/>
      <c r="H150" s="51"/>
      <c r="I150" s="52">
        <f>SUM(I151:I158)</f>
        <v>0</v>
      </c>
      <c r="K150" s="93"/>
      <c r="L150" s="173"/>
      <c r="N150" s="15"/>
      <c r="O150" s="13"/>
    </row>
    <row r="151" spans="1:15" ht="30" x14ac:dyDescent="0.25">
      <c r="A151" s="30" t="s">
        <v>60</v>
      </c>
      <c r="B151" s="30" t="s">
        <v>69</v>
      </c>
      <c r="C151" s="30">
        <v>89356</v>
      </c>
      <c r="D151" s="34" t="s">
        <v>287</v>
      </c>
      <c r="E151" s="30" t="s">
        <v>74</v>
      </c>
      <c r="F151" s="31">
        <v>66</v>
      </c>
      <c r="G151" s="182"/>
      <c r="H151" s="33">
        <f t="shared" si="5"/>
        <v>0</v>
      </c>
      <c r="I151" s="33">
        <f t="shared" si="6"/>
        <v>0</v>
      </c>
      <c r="K151" s="93"/>
      <c r="L151" s="173"/>
      <c r="N151" s="15"/>
      <c r="O151" s="13"/>
    </row>
    <row r="152" spans="1:15" ht="30" x14ac:dyDescent="0.25">
      <c r="A152" s="30" t="s">
        <v>61</v>
      </c>
      <c r="B152" s="30" t="s">
        <v>69</v>
      </c>
      <c r="C152" s="30">
        <v>89357</v>
      </c>
      <c r="D152" s="34" t="s">
        <v>288</v>
      </c>
      <c r="E152" s="30" t="s">
        <v>74</v>
      </c>
      <c r="F152" s="31">
        <v>21</v>
      </c>
      <c r="G152" s="182"/>
      <c r="H152" s="33">
        <f t="shared" si="5"/>
        <v>0</v>
      </c>
      <c r="I152" s="33">
        <f t="shared" si="6"/>
        <v>0</v>
      </c>
      <c r="K152" s="93"/>
      <c r="L152" s="173"/>
      <c r="N152" s="15"/>
      <c r="O152" s="13"/>
    </row>
    <row r="153" spans="1:15" ht="30" x14ac:dyDescent="0.25">
      <c r="A153" s="30" t="s">
        <v>289</v>
      </c>
      <c r="B153" s="30" t="s">
        <v>69</v>
      </c>
      <c r="C153" s="30">
        <v>89362</v>
      </c>
      <c r="D153" s="34" t="s">
        <v>290</v>
      </c>
      <c r="E153" s="30" t="s">
        <v>12</v>
      </c>
      <c r="F153" s="31">
        <v>4</v>
      </c>
      <c r="G153" s="182"/>
      <c r="H153" s="33">
        <f t="shared" si="5"/>
        <v>0</v>
      </c>
      <c r="I153" s="33">
        <f t="shared" si="6"/>
        <v>0</v>
      </c>
      <c r="K153" s="93"/>
      <c r="L153" s="173"/>
      <c r="N153" s="15"/>
      <c r="O153" s="13"/>
    </row>
    <row r="154" spans="1:15" ht="45" x14ac:dyDescent="0.25">
      <c r="A154" s="30" t="s">
        <v>291</v>
      </c>
      <c r="B154" s="30" t="s">
        <v>69</v>
      </c>
      <c r="C154" s="30">
        <v>89366</v>
      </c>
      <c r="D154" s="34" t="s">
        <v>292</v>
      </c>
      <c r="E154" s="30" t="s">
        <v>12</v>
      </c>
      <c r="F154" s="31">
        <v>3</v>
      </c>
      <c r="G154" s="182"/>
      <c r="H154" s="33">
        <f t="shared" si="5"/>
        <v>0</v>
      </c>
      <c r="I154" s="33">
        <f t="shared" si="6"/>
        <v>0</v>
      </c>
      <c r="K154" s="93"/>
      <c r="L154" s="173"/>
      <c r="N154" s="15"/>
      <c r="O154" s="13"/>
    </row>
    <row r="155" spans="1:15" ht="30" x14ac:dyDescent="0.25">
      <c r="A155" s="30" t="s">
        <v>293</v>
      </c>
      <c r="B155" s="30" t="s">
        <v>69</v>
      </c>
      <c r="C155" s="30">
        <v>89364</v>
      </c>
      <c r="D155" s="34" t="s">
        <v>294</v>
      </c>
      <c r="E155" s="30" t="s">
        <v>12</v>
      </c>
      <c r="F155" s="31">
        <v>1</v>
      </c>
      <c r="G155" s="182"/>
      <c r="H155" s="33">
        <f t="shared" si="5"/>
        <v>0</v>
      </c>
      <c r="I155" s="33">
        <f t="shared" si="6"/>
        <v>0</v>
      </c>
      <c r="K155" s="93"/>
      <c r="L155" s="173"/>
      <c r="N155" s="15"/>
      <c r="O155" s="13"/>
    </row>
    <row r="156" spans="1:15" ht="30" x14ac:dyDescent="0.25">
      <c r="A156" s="30" t="s">
        <v>295</v>
      </c>
      <c r="B156" s="30" t="s">
        <v>69</v>
      </c>
      <c r="C156" s="30">
        <v>89400</v>
      </c>
      <c r="D156" s="34" t="s">
        <v>296</v>
      </c>
      <c r="E156" s="30" t="s">
        <v>12</v>
      </c>
      <c r="F156" s="31">
        <v>2</v>
      </c>
      <c r="G156" s="182"/>
      <c r="H156" s="33">
        <f t="shared" si="5"/>
        <v>0</v>
      </c>
      <c r="I156" s="33">
        <f t="shared" si="6"/>
        <v>0</v>
      </c>
      <c r="K156" s="93"/>
      <c r="L156" s="173"/>
      <c r="N156" s="15"/>
      <c r="O156" s="13"/>
    </row>
    <row r="157" spans="1:15" ht="30" x14ac:dyDescent="0.25">
      <c r="A157" s="30" t="s">
        <v>297</v>
      </c>
      <c r="B157" s="30" t="s">
        <v>69</v>
      </c>
      <c r="C157" s="30">
        <v>89380</v>
      </c>
      <c r="D157" s="34" t="s">
        <v>298</v>
      </c>
      <c r="E157" s="30" t="s">
        <v>12</v>
      </c>
      <c r="F157" s="31">
        <v>2</v>
      </c>
      <c r="G157" s="182"/>
      <c r="H157" s="33">
        <f t="shared" si="5"/>
        <v>0</v>
      </c>
      <c r="I157" s="33">
        <f t="shared" si="6"/>
        <v>0</v>
      </c>
      <c r="K157" s="93"/>
      <c r="L157" s="173"/>
      <c r="N157" s="15"/>
      <c r="O157" s="13"/>
    </row>
    <row r="158" spans="1:15" ht="30" x14ac:dyDescent="0.25">
      <c r="A158" s="30" t="s">
        <v>299</v>
      </c>
      <c r="B158" s="30" t="s">
        <v>69</v>
      </c>
      <c r="C158" s="30">
        <v>86913</v>
      </c>
      <c r="D158" s="34" t="s">
        <v>300</v>
      </c>
      <c r="E158" s="30" t="s">
        <v>12</v>
      </c>
      <c r="F158" s="31">
        <v>3</v>
      </c>
      <c r="G158" s="182"/>
      <c r="H158" s="33">
        <f t="shared" si="5"/>
        <v>0</v>
      </c>
      <c r="I158" s="33">
        <f t="shared" si="6"/>
        <v>0</v>
      </c>
      <c r="K158" s="93"/>
      <c r="L158" s="173"/>
      <c r="N158" s="15"/>
      <c r="O158" s="13"/>
    </row>
    <row r="159" spans="1:15" ht="90" x14ac:dyDescent="0.25">
      <c r="A159" s="41">
        <v>20</v>
      </c>
      <c r="B159" s="41"/>
      <c r="C159" s="41"/>
      <c r="D159" s="42" t="s">
        <v>397</v>
      </c>
      <c r="E159" s="41"/>
      <c r="F159" s="47"/>
      <c r="G159" s="47"/>
      <c r="H159" s="51"/>
      <c r="I159" s="52">
        <f>SUM(I160:I163)</f>
        <v>0</v>
      </c>
      <c r="K159" s="93"/>
      <c r="L159" s="173"/>
      <c r="N159" s="15"/>
      <c r="O159" s="13"/>
    </row>
    <row r="160" spans="1:15" ht="30" x14ac:dyDescent="0.25">
      <c r="A160" s="30" t="s">
        <v>62</v>
      </c>
      <c r="B160" s="30" t="s">
        <v>69</v>
      </c>
      <c r="C160" s="30">
        <v>89512</v>
      </c>
      <c r="D160" s="34" t="s">
        <v>301</v>
      </c>
      <c r="E160" s="30" t="s">
        <v>74</v>
      </c>
      <c r="F160" s="31">
        <v>39</v>
      </c>
      <c r="G160" s="182"/>
      <c r="H160" s="33">
        <f t="shared" si="5"/>
        <v>0</v>
      </c>
      <c r="I160" s="33">
        <f t="shared" si="6"/>
        <v>0</v>
      </c>
      <c r="K160" s="93"/>
      <c r="L160" s="173"/>
      <c r="N160" s="15"/>
      <c r="O160" s="13"/>
    </row>
    <row r="161" spans="1:15" ht="30" x14ac:dyDescent="0.25">
      <c r="A161" s="30" t="s">
        <v>63</v>
      </c>
      <c r="B161" s="30" t="s">
        <v>69</v>
      </c>
      <c r="C161" s="30">
        <v>102711</v>
      </c>
      <c r="D161" s="34" t="s">
        <v>302</v>
      </c>
      <c r="E161" s="30" t="s">
        <v>12</v>
      </c>
      <c r="F161" s="31">
        <v>10</v>
      </c>
      <c r="G161" s="182"/>
      <c r="H161" s="33">
        <f t="shared" si="5"/>
        <v>0</v>
      </c>
      <c r="I161" s="33">
        <f t="shared" si="6"/>
        <v>0</v>
      </c>
      <c r="K161" s="93"/>
      <c r="L161" s="173"/>
      <c r="N161" s="15"/>
      <c r="O161" s="13"/>
    </row>
    <row r="162" spans="1:15" ht="60" x14ac:dyDescent="0.25">
      <c r="A162" s="30" t="s">
        <v>303</v>
      </c>
      <c r="B162" s="30" t="s">
        <v>104</v>
      </c>
      <c r="C162" s="30" t="s">
        <v>304</v>
      </c>
      <c r="D162" s="34" t="s">
        <v>305</v>
      </c>
      <c r="E162" s="30" t="s">
        <v>12</v>
      </c>
      <c r="F162" s="31">
        <v>2</v>
      </c>
      <c r="G162" s="182"/>
      <c r="H162" s="33">
        <f t="shared" si="5"/>
        <v>0</v>
      </c>
      <c r="I162" s="33">
        <f t="shared" si="6"/>
        <v>0</v>
      </c>
      <c r="K162" s="93"/>
      <c r="L162" s="173"/>
      <c r="N162" s="15"/>
      <c r="O162" s="13"/>
    </row>
    <row r="163" spans="1:15" ht="75" x14ac:dyDescent="0.25">
      <c r="A163" s="30" t="s">
        <v>306</v>
      </c>
      <c r="B163" s="30" t="s">
        <v>104</v>
      </c>
      <c r="C163" s="30" t="s">
        <v>307</v>
      </c>
      <c r="D163" s="34" t="s">
        <v>308</v>
      </c>
      <c r="E163" s="30" t="s">
        <v>74</v>
      </c>
      <c r="F163" s="31">
        <v>360</v>
      </c>
      <c r="G163" s="182"/>
      <c r="H163" s="33">
        <f t="shared" si="5"/>
        <v>0</v>
      </c>
      <c r="I163" s="33">
        <f t="shared" si="6"/>
        <v>0</v>
      </c>
      <c r="K163" s="93"/>
      <c r="L163" s="173"/>
      <c r="N163" s="15"/>
      <c r="O163" s="13"/>
    </row>
    <row r="164" spans="1:15" x14ac:dyDescent="0.25">
      <c r="A164" s="41">
        <v>21</v>
      </c>
      <c r="B164" s="41"/>
      <c r="C164" s="41"/>
      <c r="D164" s="46" t="s">
        <v>309</v>
      </c>
      <c r="E164" s="41"/>
      <c r="F164" s="47"/>
      <c r="G164" s="47"/>
      <c r="H164" s="51"/>
      <c r="I164" s="52">
        <f>SUM(I165:I165)</f>
        <v>0</v>
      </c>
      <c r="K164" s="93"/>
      <c r="L164" s="173"/>
      <c r="N164" s="15"/>
      <c r="O164" s="13"/>
    </row>
    <row r="165" spans="1:15" s="10" customFormat="1" ht="30" x14ac:dyDescent="0.25">
      <c r="A165" s="32" t="s">
        <v>64</v>
      </c>
      <c r="B165" s="32" t="s">
        <v>69</v>
      </c>
      <c r="C165" s="32">
        <v>99814</v>
      </c>
      <c r="D165" s="59" t="s">
        <v>310</v>
      </c>
      <c r="E165" s="32" t="s">
        <v>73</v>
      </c>
      <c r="F165" s="33">
        <v>1622.99</v>
      </c>
      <c r="G165" s="181"/>
      <c r="H165" s="33">
        <f t="shared" si="5"/>
        <v>0</v>
      </c>
      <c r="I165" s="33">
        <f t="shared" si="6"/>
        <v>0</v>
      </c>
      <c r="K165" s="11"/>
      <c r="L165" s="173"/>
      <c r="N165" s="17"/>
      <c r="O165" s="36"/>
    </row>
    <row r="166" spans="1:15" x14ac:dyDescent="0.25">
      <c r="A166" s="41">
        <v>22</v>
      </c>
      <c r="B166" s="41"/>
      <c r="C166" s="41"/>
      <c r="D166" s="46" t="s">
        <v>311</v>
      </c>
      <c r="E166" s="41"/>
      <c r="F166" s="47"/>
      <c r="G166" s="47"/>
      <c r="H166" s="51"/>
      <c r="I166" s="52">
        <f>SUM(I167:I174)</f>
        <v>0</v>
      </c>
      <c r="K166" s="93"/>
      <c r="L166" s="173"/>
      <c r="N166" s="15"/>
      <c r="O166" s="13"/>
    </row>
    <row r="167" spans="1:15" ht="60" x14ac:dyDescent="0.25">
      <c r="A167" s="30" t="s">
        <v>65</v>
      </c>
      <c r="B167" s="30" t="s">
        <v>69</v>
      </c>
      <c r="C167" s="30">
        <v>104797</v>
      </c>
      <c r="D167" s="34" t="s">
        <v>312</v>
      </c>
      <c r="E167" s="30" t="s">
        <v>74</v>
      </c>
      <c r="F167" s="31">
        <v>617.61</v>
      </c>
      <c r="G167" s="182"/>
      <c r="H167" s="33">
        <f t="shared" si="5"/>
        <v>0</v>
      </c>
      <c r="I167" s="33">
        <f t="shared" si="6"/>
        <v>0</v>
      </c>
      <c r="K167" s="93"/>
      <c r="L167" s="173"/>
      <c r="N167" s="15"/>
      <c r="O167" s="13"/>
    </row>
    <row r="168" spans="1:15" ht="60" x14ac:dyDescent="0.25">
      <c r="A168" s="30" t="s">
        <v>313</v>
      </c>
      <c r="B168" s="30" t="s">
        <v>69</v>
      </c>
      <c r="C168" s="30">
        <v>101114</v>
      </c>
      <c r="D168" s="34" t="s">
        <v>314</v>
      </c>
      <c r="E168" s="30" t="s">
        <v>75</v>
      </c>
      <c r="F168" s="31">
        <v>127.32999999999998</v>
      </c>
      <c r="G168" s="182"/>
      <c r="H168" s="33">
        <f t="shared" si="5"/>
        <v>0</v>
      </c>
      <c r="I168" s="33">
        <f t="shared" si="6"/>
        <v>0</v>
      </c>
      <c r="K168" s="93"/>
      <c r="L168" s="173"/>
      <c r="N168" s="15"/>
      <c r="O168" s="13"/>
    </row>
    <row r="169" spans="1:15" ht="45" x14ac:dyDescent="0.25">
      <c r="A169" s="30" t="s">
        <v>315</v>
      </c>
      <c r="B169" s="30" t="s">
        <v>69</v>
      </c>
      <c r="C169" s="30">
        <v>104790</v>
      </c>
      <c r="D169" s="34" t="s">
        <v>316</v>
      </c>
      <c r="E169" s="30" t="s">
        <v>75</v>
      </c>
      <c r="F169" s="31">
        <v>91.54</v>
      </c>
      <c r="G169" s="182"/>
      <c r="H169" s="33">
        <f t="shared" si="5"/>
        <v>0</v>
      </c>
      <c r="I169" s="33">
        <f t="shared" si="6"/>
        <v>0</v>
      </c>
      <c r="K169" s="93"/>
      <c r="L169" s="173"/>
      <c r="N169" s="15"/>
      <c r="O169" s="13"/>
    </row>
    <row r="170" spans="1:15" x14ac:dyDescent="0.25">
      <c r="A170" s="30" t="s">
        <v>317</v>
      </c>
      <c r="B170" s="30" t="s">
        <v>144</v>
      </c>
      <c r="C170" s="30">
        <v>4915743</v>
      </c>
      <c r="D170" s="34" t="s">
        <v>318</v>
      </c>
      <c r="E170" s="30" t="s">
        <v>73</v>
      </c>
      <c r="F170" s="31">
        <v>1524.1</v>
      </c>
      <c r="G170" s="182"/>
      <c r="H170" s="33">
        <f t="shared" si="5"/>
        <v>0</v>
      </c>
      <c r="I170" s="33">
        <f t="shared" si="6"/>
        <v>0</v>
      </c>
      <c r="K170" s="93"/>
      <c r="L170" s="173"/>
      <c r="N170" s="15"/>
      <c r="O170" s="13"/>
    </row>
    <row r="171" spans="1:15" ht="60" x14ac:dyDescent="0.25">
      <c r="A171" s="30" t="s">
        <v>319</v>
      </c>
      <c r="B171" s="30" t="s">
        <v>69</v>
      </c>
      <c r="C171" s="30">
        <v>104738</v>
      </c>
      <c r="D171" s="34" t="s">
        <v>320</v>
      </c>
      <c r="E171" s="30" t="s">
        <v>75</v>
      </c>
      <c r="F171" s="31">
        <v>106.47999999999999</v>
      </c>
      <c r="G171" s="182"/>
      <c r="H171" s="33">
        <f t="shared" si="5"/>
        <v>0</v>
      </c>
      <c r="I171" s="33">
        <f t="shared" si="6"/>
        <v>0</v>
      </c>
      <c r="K171" s="93"/>
      <c r="L171" s="173"/>
      <c r="N171" s="15"/>
      <c r="O171" s="13"/>
    </row>
    <row r="172" spans="1:15" ht="60" x14ac:dyDescent="0.25">
      <c r="A172" s="30" t="s">
        <v>321</v>
      </c>
      <c r="B172" s="30" t="s">
        <v>69</v>
      </c>
      <c r="C172" s="30">
        <v>100984</v>
      </c>
      <c r="D172" s="34" t="s">
        <v>96</v>
      </c>
      <c r="E172" s="30" t="s">
        <v>75</v>
      </c>
      <c r="F172" s="31">
        <v>353.06</v>
      </c>
      <c r="G172" s="182"/>
      <c r="H172" s="33">
        <f t="shared" si="5"/>
        <v>0</v>
      </c>
      <c r="I172" s="33">
        <f t="shared" si="6"/>
        <v>0</v>
      </c>
      <c r="K172" s="93"/>
      <c r="L172" s="173"/>
      <c r="N172" s="15"/>
      <c r="O172" s="13"/>
    </row>
    <row r="173" spans="1:15" ht="60" x14ac:dyDescent="0.25">
      <c r="A173" s="30" t="s">
        <v>322</v>
      </c>
      <c r="B173" s="30" t="s">
        <v>69</v>
      </c>
      <c r="C173" s="30">
        <v>95877</v>
      </c>
      <c r="D173" s="34" t="s">
        <v>97</v>
      </c>
      <c r="E173" s="30" t="s">
        <v>76</v>
      </c>
      <c r="F173" s="31">
        <v>4483.8599999999997</v>
      </c>
      <c r="G173" s="182"/>
      <c r="H173" s="33">
        <f t="shared" si="5"/>
        <v>0</v>
      </c>
      <c r="I173" s="33">
        <f t="shared" si="6"/>
        <v>0</v>
      </c>
      <c r="K173" s="93"/>
      <c r="L173" s="173"/>
      <c r="N173" s="15"/>
      <c r="O173" s="13"/>
    </row>
    <row r="174" spans="1:15" ht="45" x14ac:dyDescent="0.25">
      <c r="A174" s="30" t="s">
        <v>323</v>
      </c>
      <c r="B174" s="30" t="s">
        <v>90</v>
      </c>
      <c r="C174" s="30" t="s">
        <v>91</v>
      </c>
      <c r="D174" s="34" t="s">
        <v>383</v>
      </c>
      <c r="E174" s="30" t="s">
        <v>75</v>
      </c>
      <c r="F174" s="31">
        <v>353.06</v>
      </c>
      <c r="G174" s="182"/>
      <c r="H174" s="33">
        <f>ROUND(G174*(1+I$6),2)</f>
        <v>0</v>
      </c>
      <c r="I174" s="33">
        <f t="shared" si="6"/>
        <v>0</v>
      </c>
      <c r="K174" s="93"/>
      <c r="L174" s="173"/>
      <c r="N174" s="15"/>
      <c r="O174" s="13"/>
    </row>
    <row r="175" spans="1:15" ht="30" x14ac:dyDescent="0.25">
      <c r="A175" s="41">
        <v>23</v>
      </c>
      <c r="B175" s="41"/>
      <c r="C175" s="41"/>
      <c r="D175" s="42" t="s">
        <v>324</v>
      </c>
      <c r="E175" s="41"/>
      <c r="F175" s="47"/>
      <c r="G175" s="47"/>
      <c r="H175" s="51"/>
      <c r="I175" s="52">
        <f>SUM(I176:I176)</f>
        <v>0</v>
      </c>
      <c r="K175" s="93"/>
      <c r="L175" s="173"/>
      <c r="N175" s="15"/>
      <c r="O175" s="13"/>
    </row>
    <row r="176" spans="1:15" ht="60" x14ac:dyDescent="0.25">
      <c r="A176" s="30" t="s">
        <v>66</v>
      </c>
      <c r="B176" s="30" t="s">
        <v>104</v>
      </c>
      <c r="C176" s="30" t="s">
        <v>325</v>
      </c>
      <c r="D176" s="34" t="s">
        <v>411</v>
      </c>
      <c r="E176" s="30" t="s">
        <v>72</v>
      </c>
      <c r="F176" s="31">
        <v>1</v>
      </c>
      <c r="G176" s="182"/>
      <c r="H176" s="33">
        <f t="shared" si="5"/>
        <v>0</v>
      </c>
      <c r="I176" s="33">
        <f t="shared" si="6"/>
        <v>0</v>
      </c>
      <c r="K176" s="93"/>
      <c r="L176" s="173"/>
      <c r="N176" s="15"/>
      <c r="O176" s="13"/>
    </row>
    <row r="177" spans="1:15" x14ac:dyDescent="0.25">
      <c r="A177" s="41">
        <v>24</v>
      </c>
      <c r="B177" s="41"/>
      <c r="C177" s="41"/>
      <c r="D177" s="42" t="s">
        <v>326</v>
      </c>
      <c r="E177" s="41"/>
      <c r="F177" s="47"/>
      <c r="G177" s="47"/>
      <c r="H177" s="51"/>
      <c r="I177" s="52">
        <f>SUM(I178:I182)</f>
        <v>0</v>
      </c>
      <c r="K177" s="93"/>
      <c r="L177" s="173"/>
      <c r="N177" s="15"/>
      <c r="O177" s="13"/>
    </row>
    <row r="178" spans="1:15" ht="45" x14ac:dyDescent="0.25">
      <c r="A178" s="30" t="s">
        <v>67</v>
      </c>
      <c r="B178" s="30" t="s">
        <v>69</v>
      </c>
      <c r="C178" s="30">
        <v>103689</v>
      </c>
      <c r="D178" s="34" t="s">
        <v>327</v>
      </c>
      <c r="E178" s="30" t="s">
        <v>73</v>
      </c>
      <c r="F178" s="31">
        <v>2.88</v>
      </c>
      <c r="G178" s="182"/>
      <c r="H178" s="33">
        <f t="shared" si="5"/>
        <v>0</v>
      </c>
      <c r="I178" s="33">
        <f t="shared" si="6"/>
        <v>0</v>
      </c>
      <c r="K178" s="93"/>
      <c r="L178" s="173"/>
      <c r="N178" s="15"/>
      <c r="O178" s="13"/>
    </row>
    <row r="179" spans="1:15" ht="45" x14ac:dyDescent="0.25">
      <c r="A179" s="30" t="s">
        <v>68</v>
      </c>
      <c r="B179" s="30" t="s">
        <v>69</v>
      </c>
      <c r="C179" s="30">
        <v>105115</v>
      </c>
      <c r="D179" s="34" t="s">
        <v>328</v>
      </c>
      <c r="E179" s="30" t="s">
        <v>329</v>
      </c>
      <c r="F179" s="31">
        <v>2</v>
      </c>
      <c r="G179" s="182"/>
      <c r="H179" s="33">
        <f t="shared" si="5"/>
        <v>0</v>
      </c>
      <c r="I179" s="33">
        <f t="shared" si="6"/>
        <v>0</v>
      </c>
      <c r="K179" s="93"/>
      <c r="L179" s="173"/>
      <c r="N179" s="15"/>
      <c r="O179" s="13"/>
    </row>
    <row r="180" spans="1:15" ht="75" x14ac:dyDescent="0.25">
      <c r="A180" s="30" t="s">
        <v>330</v>
      </c>
      <c r="B180" s="30" t="s">
        <v>69</v>
      </c>
      <c r="C180" s="30">
        <v>10777</v>
      </c>
      <c r="D180" s="34" t="s">
        <v>398</v>
      </c>
      <c r="E180" s="30" t="s">
        <v>331</v>
      </c>
      <c r="F180" s="31">
        <v>6</v>
      </c>
      <c r="G180" s="182"/>
      <c r="H180" s="33">
        <f>ROUND(G180*(1+I$6),2)</f>
        <v>0</v>
      </c>
      <c r="I180" s="33">
        <f t="shared" si="6"/>
        <v>0</v>
      </c>
      <c r="K180" s="93"/>
      <c r="L180" s="173"/>
      <c r="N180" s="15"/>
      <c r="O180" s="13"/>
    </row>
    <row r="181" spans="1:15" ht="75" x14ac:dyDescent="0.25">
      <c r="A181" s="30" t="s">
        <v>332</v>
      </c>
      <c r="B181" s="30" t="s">
        <v>69</v>
      </c>
      <c r="C181" s="30">
        <v>10775</v>
      </c>
      <c r="D181" s="34" t="s">
        <v>399</v>
      </c>
      <c r="E181" s="30" t="s">
        <v>331</v>
      </c>
      <c r="F181" s="31">
        <v>6</v>
      </c>
      <c r="G181" s="182"/>
      <c r="H181" s="33">
        <f>ROUND(G181*(1+I$6),2)</f>
        <v>0</v>
      </c>
      <c r="I181" s="33">
        <f t="shared" si="6"/>
        <v>0</v>
      </c>
      <c r="K181" s="93"/>
      <c r="L181" s="173"/>
      <c r="N181" s="15"/>
      <c r="O181" s="13"/>
    </row>
    <row r="182" spans="1:15" x14ac:dyDescent="0.25">
      <c r="A182" s="30" t="s">
        <v>333</v>
      </c>
      <c r="B182" s="30" t="s">
        <v>69</v>
      </c>
      <c r="C182" s="30">
        <v>98459</v>
      </c>
      <c r="D182" s="34" t="s">
        <v>334</v>
      </c>
      <c r="E182" s="30" t="s">
        <v>73</v>
      </c>
      <c r="F182" s="31">
        <v>646.91999999999996</v>
      </c>
      <c r="G182" s="182"/>
      <c r="H182" s="33">
        <f t="shared" si="5"/>
        <v>0</v>
      </c>
      <c r="I182" s="33">
        <f t="shared" si="6"/>
        <v>0</v>
      </c>
      <c r="K182" s="93"/>
      <c r="L182" s="173"/>
      <c r="N182" s="15"/>
      <c r="O182" s="13"/>
    </row>
    <row r="183" spans="1:15" ht="90.75" customHeight="1" x14ac:dyDescent="0.25">
      <c r="A183" s="41">
        <v>25</v>
      </c>
      <c r="B183" s="41"/>
      <c r="C183" s="41"/>
      <c r="D183" s="42" t="s">
        <v>410</v>
      </c>
      <c r="E183" s="41"/>
      <c r="F183" s="47"/>
      <c r="G183" s="47"/>
      <c r="H183" s="51"/>
      <c r="I183" s="52">
        <f>SUM(I184:I188)</f>
        <v>0</v>
      </c>
      <c r="N183" s="15"/>
      <c r="O183" s="13"/>
    </row>
    <row r="184" spans="1:15" ht="45" x14ac:dyDescent="0.25">
      <c r="A184" s="23" t="s">
        <v>370</v>
      </c>
      <c r="B184" s="23" t="s">
        <v>371</v>
      </c>
      <c r="C184" s="23" t="s">
        <v>374</v>
      </c>
      <c r="D184" s="191" t="s">
        <v>405</v>
      </c>
      <c r="E184" s="23" t="s">
        <v>375</v>
      </c>
      <c r="F184" s="31">
        <v>3</v>
      </c>
      <c r="G184" s="182"/>
      <c r="H184" s="38">
        <f t="shared" ref="H184:H188" si="7">ROUND(G184*(1+I$6),2)</f>
        <v>0</v>
      </c>
      <c r="I184" s="38">
        <f t="shared" ref="I184:I188" si="8">ROUND(F184*H184,2)</f>
        <v>0</v>
      </c>
      <c r="N184" s="15"/>
      <c r="O184" s="13"/>
    </row>
    <row r="185" spans="1:15" ht="45" x14ac:dyDescent="0.25">
      <c r="A185" s="23" t="s">
        <v>372</v>
      </c>
      <c r="B185" s="23" t="s">
        <v>371</v>
      </c>
      <c r="C185" s="23" t="s">
        <v>377</v>
      </c>
      <c r="D185" s="191" t="s">
        <v>406</v>
      </c>
      <c r="E185" s="23" t="s">
        <v>375</v>
      </c>
      <c r="F185" s="31">
        <v>9</v>
      </c>
      <c r="G185" s="182"/>
      <c r="H185" s="33">
        <f t="shared" si="7"/>
        <v>0</v>
      </c>
      <c r="I185" s="33">
        <f t="shared" si="8"/>
        <v>0</v>
      </c>
      <c r="N185" s="15"/>
      <c r="O185" s="13"/>
    </row>
    <row r="186" spans="1:15" ht="30" x14ac:dyDescent="0.25">
      <c r="A186" s="23" t="s">
        <v>373</v>
      </c>
      <c r="B186" s="23" t="s">
        <v>371</v>
      </c>
      <c r="C186" s="23" t="s">
        <v>379</v>
      </c>
      <c r="D186" s="191" t="s">
        <v>407</v>
      </c>
      <c r="E186" s="23" t="s">
        <v>375</v>
      </c>
      <c r="F186" s="31">
        <v>2</v>
      </c>
      <c r="G186" s="182"/>
      <c r="H186" s="33">
        <f t="shared" si="7"/>
        <v>0</v>
      </c>
      <c r="I186" s="33">
        <f t="shared" si="8"/>
        <v>0</v>
      </c>
      <c r="N186" s="15"/>
      <c r="O186" s="13"/>
    </row>
    <row r="187" spans="1:15" ht="30" x14ac:dyDescent="0.25">
      <c r="A187" s="23" t="s">
        <v>376</v>
      </c>
      <c r="B187" s="23" t="s">
        <v>371</v>
      </c>
      <c r="C187" s="23" t="s">
        <v>380</v>
      </c>
      <c r="D187" s="191" t="s">
        <v>408</v>
      </c>
      <c r="E187" s="23" t="s">
        <v>375</v>
      </c>
      <c r="F187" s="31">
        <v>1</v>
      </c>
      <c r="G187" s="182"/>
      <c r="H187" s="33">
        <f t="shared" si="7"/>
        <v>0</v>
      </c>
      <c r="I187" s="33">
        <f t="shared" si="8"/>
        <v>0</v>
      </c>
    </row>
    <row r="188" spans="1:15" ht="30" x14ac:dyDescent="0.25">
      <c r="A188" s="23" t="s">
        <v>378</v>
      </c>
      <c r="B188" s="23" t="s">
        <v>371</v>
      </c>
      <c r="C188" s="23" t="s">
        <v>381</v>
      </c>
      <c r="D188" s="191" t="s">
        <v>409</v>
      </c>
      <c r="E188" s="23" t="s">
        <v>375</v>
      </c>
      <c r="F188" s="31">
        <v>2</v>
      </c>
      <c r="G188" s="182"/>
      <c r="H188" s="33">
        <f t="shared" si="7"/>
        <v>0</v>
      </c>
      <c r="I188" s="33">
        <f t="shared" si="8"/>
        <v>0</v>
      </c>
    </row>
    <row r="189" spans="1:15" ht="31.5" customHeight="1" x14ac:dyDescent="0.25">
      <c r="A189" s="207" t="s">
        <v>382</v>
      </c>
      <c r="B189" s="208"/>
      <c r="C189" s="208"/>
      <c r="D189" s="208"/>
      <c r="E189" s="208"/>
      <c r="F189" s="208"/>
      <c r="G189" s="208"/>
      <c r="H189" s="208"/>
      <c r="I189" s="209"/>
    </row>
  </sheetData>
  <mergeCells count="9">
    <mergeCell ref="A189:I189"/>
    <mergeCell ref="A1:I1"/>
    <mergeCell ref="A2:I2"/>
    <mergeCell ref="A3:I3"/>
    <mergeCell ref="A4:I4"/>
    <mergeCell ref="A5:A7"/>
    <mergeCell ref="E5:E7"/>
    <mergeCell ref="F5:G7"/>
    <mergeCell ref="B5:D7"/>
  </mergeCells>
  <printOptions horizontalCentered="1"/>
  <pageMargins left="0.19685039370078741" right="0.51181102362204722" top="0.19685039370078741" bottom="0.19685039370078741" header="0" footer="0"/>
  <pageSetup paperSize="9" scale="59" fitToHeight="50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3"/>
  <sheetViews>
    <sheetView showGridLines="0" view="pageBreakPreview" zoomScale="130" zoomScaleNormal="70" zoomScaleSheetLayoutView="130" zoomScalePageLayoutView="55" workbookViewId="0">
      <pane ySplit="8" topLeftCell="A54" activePane="bottomLeft" state="frozen"/>
      <selection pane="bottomLeft" activeCell="B5" sqref="B5:J5"/>
    </sheetView>
  </sheetViews>
  <sheetFormatPr defaultColWidth="11.42578125" defaultRowHeight="15" x14ac:dyDescent="0.25"/>
  <cols>
    <col min="1" max="1" width="6.7109375" style="163" bestFit="1" customWidth="1"/>
    <col min="2" max="2" width="38.5703125" style="149" customWidth="1"/>
    <col min="3" max="3" width="11.28515625" style="149" bestFit="1" customWidth="1"/>
    <col min="4" max="4" width="7.7109375" style="159" bestFit="1" customWidth="1"/>
    <col min="5" max="7" width="10.42578125" style="160" bestFit="1" customWidth="1"/>
    <col min="8" max="10" width="11.85546875" style="143" bestFit="1" customWidth="1"/>
    <col min="11" max="11" width="12" style="162" bestFit="1" customWidth="1"/>
    <col min="12" max="12" width="8.85546875" style="145" customWidth="1"/>
    <col min="13" max="13" width="17.28515625" style="145" bestFit="1" customWidth="1"/>
    <col min="14" max="14" width="13" style="146" customWidth="1"/>
    <col min="15" max="15" width="10.28515625" style="145" customWidth="1"/>
    <col min="16" max="18" width="11.42578125" style="145"/>
    <col min="19" max="19" width="24.140625" style="145" customWidth="1"/>
    <col min="20" max="16384" width="11.42578125" style="145"/>
  </cols>
  <sheetData>
    <row r="1" spans="1:18" ht="20.25" x14ac:dyDescent="0.25">
      <c r="A1" s="224" t="s">
        <v>0</v>
      </c>
      <c r="B1" s="225"/>
      <c r="C1" s="225"/>
      <c r="D1" s="225"/>
      <c r="E1" s="225"/>
      <c r="F1" s="225"/>
      <c r="G1" s="225"/>
      <c r="H1" s="225"/>
      <c r="I1" s="225"/>
      <c r="J1" s="225"/>
      <c r="K1" s="226"/>
      <c r="L1" s="164"/>
      <c r="M1" s="164"/>
      <c r="N1" s="164"/>
      <c r="O1" s="164"/>
      <c r="P1" s="164"/>
      <c r="Q1" s="164"/>
      <c r="R1" s="164"/>
    </row>
    <row r="2" spans="1:18" ht="15.75" x14ac:dyDescent="0.25">
      <c r="A2" s="227" t="s">
        <v>1</v>
      </c>
      <c r="B2" s="228"/>
      <c r="C2" s="228"/>
      <c r="D2" s="228"/>
      <c r="E2" s="228"/>
      <c r="F2" s="228"/>
      <c r="G2" s="228"/>
      <c r="H2" s="228"/>
      <c r="I2" s="228"/>
      <c r="J2" s="228"/>
      <c r="K2" s="229"/>
      <c r="L2" s="165"/>
      <c r="M2" s="165"/>
      <c r="N2" s="165"/>
      <c r="O2" s="165"/>
      <c r="P2" s="165"/>
      <c r="Q2" s="165"/>
      <c r="R2" s="165"/>
    </row>
    <row r="3" spans="1:18" x14ac:dyDescent="0.25">
      <c r="A3" s="230" t="s">
        <v>2</v>
      </c>
      <c r="B3" s="231"/>
      <c r="C3" s="231"/>
      <c r="D3" s="231"/>
      <c r="E3" s="231"/>
      <c r="F3" s="231"/>
      <c r="G3" s="231"/>
      <c r="H3" s="231"/>
      <c r="I3" s="231"/>
      <c r="J3" s="231"/>
      <c r="K3" s="232"/>
      <c r="L3" s="166"/>
      <c r="M3" s="166"/>
      <c r="N3" s="166"/>
      <c r="O3" s="166"/>
      <c r="P3" s="166"/>
      <c r="Q3" s="166"/>
      <c r="R3" s="166"/>
    </row>
    <row r="4" spans="1:18" x14ac:dyDescent="0.25">
      <c r="A4" s="233" t="s">
        <v>401</v>
      </c>
      <c r="B4" s="234"/>
      <c r="C4" s="234"/>
      <c r="D4" s="234"/>
      <c r="E4" s="234"/>
      <c r="F4" s="234"/>
      <c r="G4" s="234"/>
      <c r="H4" s="234"/>
      <c r="I4" s="234"/>
      <c r="J4" s="234"/>
      <c r="K4" s="235"/>
      <c r="L4" s="166"/>
      <c r="M4" s="166"/>
      <c r="N4" s="166"/>
      <c r="O4" s="166"/>
      <c r="P4" s="166"/>
      <c r="Q4" s="166"/>
      <c r="R4" s="166"/>
    </row>
    <row r="5" spans="1:18" ht="46.5" customHeight="1" x14ac:dyDescent="0.25">
      <c r="A5" s="8" t="s">
        <v>3</v>
      </c>
      <c r="B5" s="236" t="s">
        <v>84</v>
      </c>
      <c r="C5" s="237"/>
      <c r="D5" s="237"/>
      <c r="E5" s="237"/>
      <c r="F5" s="237"/>
      <c r="G5" s="237"/>
      <c r="H5" s="237"/>
      <c r="I5" s="237"/>
      <c r="J5" s="238"/>
      <c r="K5" s="169" t="s">
        <v>359</v>
      </c>
      <c r="L5" s="167"/>
      <c r="M5" s="167"/>
      <c r="N5" s="167"/>
      <c r="O5" s="167"/>
      <c r="P5" s="167"/>
      <c r="Q5" s="168"/>
      <c r="R5" s="168"/>
    </row>
    <row r="6" spans="1:18" s="97" customFormat="1" x14ac:dyDescent="0.25">
      <c r="A6" s="99"/>
      <c r="B6" s="95"/>
      <c r="C6" s="95"/>
      <c r="D6" s="100" t="s">
        <v>85</v>
      </c>
      <c r="E6" s="239"/>
      <c r="F6" s="239"/>
      <c r="G6" s="239"/>
      <c r="H6" s="239"/>
      <c r="I6" s="197"/>
      <c r="J6" s="197"/>
      <c r="K6" s="96"/>
      <c r="N6" s="98"/>
    </row>
    <row r="7" spans="1:18" s="101" customFormat="1" ht="15" customHeight="1" x14ac:dyDescent="0.15">
      <c r="A7" s="240" t="s">
        <v>9</v>
      </c>
      <c r="B7" s="241" t="s">
        <v>352</v>
      </c>
      <c r="C7" s="242" t="s">
        <v>402</v>
      </c>
      <c r="D7" s="244" t="s">
        <v>403</v>
      </c>
      <c r="E7" s="245" t="s">
        <v>404</v>
      </c>
      <c r="F7" s="245"/>
      <c r="G7" s="245"/>
      <c r="H7" s="245"/>
      <c r="I7" s="245"/>
      <c r="J7" s="245"/>
      <c r="K7" s="222" t="s">
        <v>361</v>
      </c>
      <c r="N7" s="102"/>
    </row>
    <row r="8" spans="1:18" s="103" customFormat="1" ht="15" customHeight="1" x14ac:dyDescent="0.25">
      <c r="A8" s="240"/>
      <c r="B8" s="241"/>
      <c r="C8" s="243"/>
      <c r="D8" s="244"/>
      <c r="E8" s="201" t="s">
        <v>79</v>
      </c>
      <c r="F8" s="202" t="s">
        <v>80</v>
      </c>
      <c r="G8" s="202" t="s">
        <v>81</v>
      </c>
      <c r="H8" s="202" t="s">
        <v>82</v>
      </c>
      <c r="I8" s="202" t="s">
        <v>367</v>
      </c>
      <c r="J8" s="202" t="s">
        <v>368</v>
      </c>
      <c r="K8" s="223"/>
      <c r="N8" s="190"/>
    </row>
    <row r="9" spans="1:18" s="203" customFormat="1" ht="12.75" x14ac:dyDescent="0.25">
      <c r="A9" s="198" t="s">
        <v>86</v>
      </c>
      <c r="B9" s="218" t="s">
        <v>100</v>
      </c>
      <c r="C9" s="219"/>
      <c r="D9" s="219"/>
      <c r="E9" s="219"/>
      <c r="F9" s="219"/>
      <c r="G9" s="219"/>
      <c r="H9" s="219"/>
      <c r="I9" s="199"/>
      <c r="J9" s="199"/>
      <c r="K9" s="186">
        <f>K10+K12+K14+K16+K18+K20+K22</f>
        <v>0</v>
      </c>
      <c r="N9" s="190"/>
    </row>
    <row r="10" spans="1:18" s="108" customFormat="1" x14ac:dyDescent="0.25">
      <c r="A10" s="104">
        <v>1</v>
      </c>
      <c r="B10" s="105" t="s">
        <v>94</v>
      </c>
      <c r="C10" s="187">
        <f>PLANILHA!I11</f>
        <v>0</v>
      </c>
      <c r="D10" s="106" t="e">
        <f>K10/K$64</f>
        <v>#DIV/0!</v>
      </c>
      <c r="E10" s="107">
        <f>$C10*E11</f>
        <v>0</v>
      </c>
      <c r="F10" s="107">
        <f t="shared" ref="F10:J10" si="0">$C10*F11</f>
        <v>0</v>
      </c>
      <c r="G10" s="107">
        <f t="shared" si="0"/>
        <v>0</v>
      </c>
      <c r="H10" s="107">
        <f t="shared" si="0"/>
        <v>0</v>
      </c>
      <c r="I10" s="107">
        <f t="shared" si="0"/>
        <v>0</v>
      </c>
      <c r="J10" s="107">
        <f t="shared" si="0"/>
        <v>0</v>
      </c>
      <c r="K10" s="107">
        <f>SUM(E10:J10)</f>
        <v>0</v>
      </c>
      <c r="M10" s="109"/>
      <c r="N10" s="110"/>
      <c r="O10" s="111"/>
    </row>
    <row r="11" spans="1:18" s="116" customFormat="1" x14ac:dyDescent="0.25">
      <c r="A11" s="112"/>
      <c r="B11" s="113" t="s">
        <v>353</v>
      </c>
      <c r="C11" s="204"/>
      <c r="D11" s="114"/>
      <c r="E11" s="115">
        <v>1</v>
      </c>
      <c r="F11" s="115"/>
      <c r="G11" s="115"/>
      <c r="H11" s="115"/>
      <c r="I11" s="115"/>
      <c r="J11" s="115"/>
      <c r="K11" s="192"/>
      <c r="M11" s="117"/>
      <c r="N11" s="118"/>
      <c r="O11" s="119"/>
    </row>
    <row r="12" spans="1:18" s="108" customFormat="1" ht="25.5" x14ac:dyDescent="0.25">
      <c r="A12" s="104">
        <v>2</v>
      </c>
      <c r="B12" s="122" t="s">
        <v>101</v>
      </c>
      <c r="C12" s="187">
        <f>PLANILHA!I18</f>
        <v>0</v>
      </c>
      <c r="D12" s="106" t="e">
        <f>K12/K$64</f>
        <v>#DIV/0!</v>
      </c>
      <c r="E12" s="107">
        <f>$C12*E13</f>
        <v>0</v>
      </c>
      <c r="F12" s="107">
        <f t="shared" ref="F12:J12" si="1">$C12*F13</f>
        <v>0</v>
      </c>
      <c r="G12" s="107">
        <f t="shared" si="1"/>
        <v>0</v>
      </c>
      <c r="H12" s="107">
        <f t="shared" si="1"/>
        <v>0</v>
      </c>
      <c r="I12" s="107">
        <f t="shared" si="1"/>
        <v>0</v>
      </c>
      <c r="J12" s="107">
        <f t="shared" si="1"/>
        <v>0</v>
      </c>
      <c r="K12" s="107">
        <f>SUM(E12:J12)</f>
        <v>0</v>
      </c>
      <c r="M12" s="109"/>
      <c r="N12" s="110"/>
      <c r="O12" s="120"/>
    </row>
    <row r="13" spans="1:18" s="116" customFormat="1" x14ac:dyDescent="0.25">
      <c r="A13" s="112"/>
      <c r="B13" s="113" t="s">
        <v>353</v>
      </c>
      <c r="C13" s="204"/>
      <c r="D13" s="114"/>
      <c r="E13" s="115">
        <v>0.2</v>
      </c>
      <c r="F13" s="115">
        <v>0.2</v>
      </c>
      <c r="G13" s="115">
        <v>0.2</v>
      </c>
      <c r="H13" s="115">
        <v>0.2</v>
      </c>
      <c r="I13" s="115">
        <v>0.2</v>
      </c>
      <c r="J13" s="115"/>
      <c r="K13" s="192"/>
      <c r="L13" s="121"/>
      <c r="M13" s="117"/>
      <c r="N13" s="118"/>
      <c r="O13" s="119"/>
    </row>
    <row r="14" spans="1:18" s="108" customFormat="1" x14ac:dyDescent="0.25">
      <c r="A14" s="104">
        <v>3</v>
      </c>
      <c r="B14" s="105" t="s">
        <v>120</v>
      </c>
      <c r="C14" s="187">
        <f>PLANILHA!I26</f>
        <v>0</v>
      </c>
      <c r="D14" s="106" t="e">
        <f>K14/K$64</f>
        <v>#DIV/0!</v>
      </c>
      <c r="E14" s="107">
        <f>$C14*E15</f>
        <v>0</v>
      </c>
      <c r="F14" s="107">
        <f t="shared" ref="F14:J14" si="2">$C14*F15</f>
        <v>0</v>
      </c>
      <c r="G14" s="107">
        <f t="shared" si="2"/>
        <v>0</v>
      </c>
      <c r="H14" s="107">
        <f t="shared" si="2"/>
        <v>0</v>
      </c>
      <c r="I14" s="107">
        <f t="shared" si="2"/>
        <v>0</v>
      </c>
      <c r="J14" s="107">
        <f t="shared" si="2"/>
        <v>0</v>
      </c>
      <c r="K14" s="107">
        <f>SUM(E14:J14)</f>
        <v>0</v>
      </c>
      <c r="M14" s="109"/>
      <c r="N14" s="110"/>
      <c r="O14" s="120"/>
    </row>
    <row r="15" spans="1:18" s="116" customFormat="1" x14ac:dyDescent="0.25">
      <c r="A15" s="112"/>
      <c r="B15" s="113" t="s">
        <v>353</v>
      </c>
      <c r="C15" s="204"/>
      <c r="D15" s="114"/>
      <c r="E15" s="115">
        <v>0.6</v>
      </c>
      <c r="F15" s="115">
        <v>0.4</v>
      </c>
      <c r="G15" s="115"/>
      <c r="H15" s="115"/>
      <c r="I15" s="115"/>
      <c r="J15" s="115"/>
      <c r="K15" s="192"/>
      <c r="M15" s="117"/>
      <c r="N15" s="118"/>
      <c r="O15" s="119"/>
    </row>
    <row r="16" spans="1:18" s="108" customFormat="1" ht="25.5" x14ac:dyDescent="0.25">
      <c r="A16" s="104">
        <v>4</v>
      </c>
      <c r="B16" s="122" t="s">
        <v>130</v>
      </c>
      <c r="C16" s="187">
        <f>PLANILHA!I34</f>
        <v>0</v>
      </c>
      <c r="D16" s="106" t="e">
        <f>K16/K$64</f>
        <v>#DIV/0!</v>
      </c>
      <c r="E16" s="107">
        <f>$C16*E17</f>
        <v>0</v>
      </c>
      <c r="F16" s="107">
        <f t="shared" ref="F16:J16" si="3">$C16*F17</f>
        <v>0</v>
      </c>
      <c r="G16" s="107">
        <f t="shared" si="3"/>
        <v>0</v>
      </c>
      <c r="H16" s="107">
        <f t="shared" si="3"/>
        <v>0</v>
      </c>
      <c r="I16" s="107">
        <f t="shared" si="3"/>
        <v>0</v>
      </c>
      <c r="J16" s="107">
        <f t="shared" si="3"/>
        <v>0</v>
      </c>
      <c r="K16" s="107">
        <f>SUM(E16:J16)</f>
        <v>0</v>
      </c>
      <c r="M16" s="109"/>
      <c r="N16" s="110"/>
      <c r="O16" s="120"/>
    </row>
    <row r="17" spans="1:15" s="116" customFormat="1" x14ac:dyDescent="0.25">
      <c r="A17" s="112"/>
      <c r="B17" s="113" t="s">
        <v>353</v>
      </c>
      <c r="C17" s="204"/>
      <c r="D17" s="114"/>
      <c r="E17" s="115"/>
      <c r="F17" s="115">
        <v>0.25</v>
      </c>
      <c r="G17" s="115">
        <v>0.25</v>
      </c>
      <c r="H17" s="115">
        <v>0.25</v>
      </c>
      <c r="I17" s="115">
        <v>0.25</v>
      </c>
      <c r="J17" s="115"/>
      <c r="K17" s="192"/>
      <c r="M17" s="117"/>
      <c r="N17" s="118"/>
      <c r="O17" s="119"/>
    </row>
    <row r="18" spans="1:15" s="108" customFormat="1" x14ac:dyDescent="0.25">
      <c r="A18" s="104">
        <v>5</v>
      </c>
      <c r="B18" s="105" t="s">
        <v>134</v>
      </c>
      <c r="C18" s="187">
        <f>PLANILHA!I37</f>
        <v>0</v>
      </c>
      <c r="D18" s="106" t="e">
        <f>K18/K$64</f>
        <v>#DIV/0!</v>
      </c>
      <c r="E18" s="107">
        <f>$C18*E19</f>
        <v>0</v>
      </c>
      <c r="F18" s="107">
        <f t="shared" ref="F18:J18" si="4">$C18*F19</f>
        <v>0</v>
      </c>
      <c r="G18" s="107">
        <f t="shared" si="4"/>
        <v>0</v>
      </c>
      <c r="H18" s="107">
        <f t="shared" si="4"/>
        <v>0</v>
      </c>
      <c r="I18" s="107">
        <f t="shared" si="4"/>
        <v>0</v>
      </c>
      <c r="J18" s="107">
        <f t="shared" si="4"/>
        <v>0</v>
      </c>
      <c r="K18" s="107">
        <f>SUM(E18:J18)</f>
        <v>0</v>
      </c>
      <c r="M18" s="109"/>
      <c r="N18" s="110"/>
      <c r="O18" s="120"/>
    </row>
    <row r="19" spans="1:15" s="116" customFormat="1" x14ac:dyDescent="0.25">
      <c r="A19" s="112"/>
      <c r="B19" s="113" t="s">
        <v>353</v>
      </c>
      <c r="C19" s="204"/>
      <c r="D19" s="114"/>
      <c r="E19" s="115"/>
      <c r="F19" s="115"/>
      <c r="G19" s="115">
        <v>0.3</v>
      </c>
      <c r="H19" s="115">
        <v>0.3</v>
      </c>
      <c r="I19" s="115">
        <v>0.2</v>
      </c>
      <c r="J19" s="115">
        <v>0.2</v>
      </c>
      <c r="K19" s="192"/>
      <c r="M19" s="117"/>
      <c r="N19" s="118"/>
      <c r="O19" s="119"/>
    </row>
    <row r="20" spans="1:15" s="108" customFormat="1" x14ac:dyDescent="0.25">
      <c r="A20" s="104">
        <v>6</v>
      </c>
      <c r="B20" s="105" t="s">
        <v>137</v>
      </c>
      <c r="C20" s="187">
        <f>PLANILHA!I40</f>
        <v>0</v>
      </c>
      <c r="D20" s="106" t="e">
        <f>K20/K$64</f>
        <v>#DIV/0!</v>
      </c>
      <c r="E20" s="107">
        <f>$C20*E21</f>
        <v>0</v>
      </c>
      <c r="F20" s="107">
        <f t="shared" ref="F20:J20" si="5">$C20*F21</f>
        <v>0</v>
      </c>
      <c r="G20" s="107">
        <f t="shared" si="5"/>
        <v>0</v>
      </c>
      <c r="H20" s="107">
        <f t="shared" si="5"/>
        <v>0</v>
      </c>
      <c r="I20" s="107">
        <f t="shared" si="5"/>
        <v>0</v>
      </c>
      <c r="J20" s="107">
        <f t="shared" si="5"/>
        <v>0</v>
      </c>
      <c r="K20" s="107">
        <f>SUM(E20:J20)</f>
        <v>0</v>
      </c>
      <c r="M20" s="109"/>
      <c r="N20" s="110"/>
      <c r="O20" s="120"/>
    </row>
    <row r="21" spans="1:15" s="116" customFormat="1" x14ac:dyDescent="0.25">
      <c r="A21" s="112"/>
      <c r="B21" s="113" t="s">
        <v>353</v>
      </c>
      <c r="C21" s="204"/>
      <c r="D21" s="114"/>
      <c r="E21" s="115"/>
      <c r="F21" s="115"/>
      <c r="G21" s="115"/>
      <c r="H21" s="115"/>
      <c r="I21" s="115"/>
      <c r="J21" s="115">
        <v>1</v>
      </c>
      <c r="K21" s="192"/>
      <c r="M21" s="117"/>
      <c r="N21" s="118"/>
      <c r="O21" s="119"/>
    </row>
    <row r="22" spans="1:15" s="108" customFormat="1" x14ac:dyDescent="0.25">
      <c r="A22" s="104">
        <v>7</v>
      </c>
      <c r="B22" s="105" t="s">
        <v>71</v>
      </c>
      <c r="C22" s="187">
        <f>PLANILHA!I46</f>
        <v>0</v>
      </c>
      <c r="D22" s="106" t="e">
        <f>K22/K$64</f>
        <v>#DIV/0!</v>
      </c>
      <c r="E22" s="107">
        <f>$C22*E23</f>
        <v>0</v>
      </c>
      <c r="F22" s="107">
        <f t="shared" ref="F22:J22" si="6">$C22*F23</f>
        <v>0</v>
      </c>
      <c r="G22" s="107">
        <f t="shared" si="6"/>
        <v>0</v>
      </c>
      <c r="H22" s="107">
        <f t="shared" si="6"/>
        <v>0</v>
      </c>
      <c r="I22" s="107">
        <f t="shared" si="6"/>
        <v>0</v>
      </c>
      <c r="J22" s="107">
        <f t="shared" si="6"/>
        <v>0</v>
      </c>
      <c r="K22" s="107">
        <f>SUM(E22:J22)</f>
        <v>0</v>
      </c>
      <c r="M22" s="109"/>
      <c r="N22" s="110"/>
      <c r="O22" s="120"/>
    </row>
    <row r="23" spans="1:15" s="116" customFormat="1" x14ac:dyDescent="0.25">
      <c r="A23" s="112"/>
      <c r="B23" s="113" t="s">
        <v>353</v>
      </c>
      <c r="C23" s="204"/>
      <c r="D23" s="114"/>
      <c r="E23" s="115"/>
      <c r="F23" s="115"/>
      <c r="G23" s="115"/>
      <c r="H23" s="115"/>
      <c r="I23" s="115"/>
      <c r="J23" s="115">
        <v>1</v>
      </c>
      <c r="K23" s="192"/>
      <c r="M23" s="117"/>
      <c r="N23" s="118"/>
      <c r="O23" s="119"/>
    </row>
    <row r="24" spans="1:15" s="116" customFormat="1" x14ac:dyDescent="0.25">
      <c r="A24" s="198" t="s">
        <v>147</v>
      </c>
      <c r="B24" s="218" t="s">
        <v>364</v>
      </c>
      <c r="C24" s="219"/>
      <c r="D24" s="219"/>
      <c r="E24" s="219"/>
      <c r="F24" s="219"/>
      <c r="G24" s="219"/>
      <c r="H24" s="219"/>
      <c r="I24" s="199"/>
      <c r="J24" s="199"/>
      <c r="K24" s="186">
        <f>K25+K27+K29</f>
        <v>0</v>
      </c>
      <c r="M24" s="117"/>
      <c r="N24" s="118"/>
      <c r="O24" s="119"/>
    </row>
    <row r="25" spans="1:15" s="108" customFormat="1" x14ac:dyDescent="0.25">
      <c r="A25" s="104">
        <v>8</v>
      </c>
      <c r="B25" s="105" t="s">
        <v>148</v>
      </c>
      <c r="C25" s="187">
        <f>PLANILHA!I49</f>
        <v>0</v>
      </c>
      <c r="D25" s="106" t="e">
        <f>K25/K$64</f>
        <v>#DIV/0!</v>
      </c>
      <c r="E25" s="107">
        <f>$C25*E26</f>
        <v>0</v>
      </c>
      <c r="F25" s="107">
        <f t="shared" ref="F25:J25" si="7">$C25*F26</f>
        <v>0</v>
      </c>
      <c r="G25" s="107">
        <f t="shared" si="7"/>
        <v>0</v>
      </c>
      <c r="H25" s="107">
        <f t="shared" si="7"/>
        <v>0</v>
      </c>
      <c r="I25" s="107">
        <f t="shared" si="7"/>
        <v>0</v>
      </c>
      <c r="J25" s="107">
        <f t="shared" si="7"/>
        <v>0</v>
      </c>
      <c r="K25" s="107">
        <f>SUM(E25:J25)</f>
        <v>0</v>
      </c>
      <c r="M25" s="109"/>
      <c r="N25" s="110"/>
      <c r="O25" s="120"/>
    </row>
    <row r="26" spans="1:15" s="116" customFormat="1" x14ac:dyDescent="0.25">
      <c r="A26" s="112"/>
      <c r="B26" s="113" t="s">
        <v>353</v>
      </c>
      <c r="C26" s="188"/>
      <c r="D26" s="114"/>
      <c r="E26" s="115"/>
      <c r="F26" s="115">
        <v>1</v>
      </c>
      <c r="G26" s="115"/>
      <c r="H26" s="115"/>
      <c r="I26" s="115"/>
      <c r="J26" s="115"/>
      <c r="K26" s="192"/>
      <c r="M26" s="117"/>
      <c r="N26" s="118"/>
      <c r="O26" s="119"/>
    </row>
    <row r="27" spans="1:15" s="108" customFormat="1" x14ac:dyDescent="0.25">
      <c r="A27" s="104">
        <v>9</v>
      </c>
      <c r="B27" s="105" t="s">
        <v>159</v>
      </c>
      <c r="C27" s="187">
        <f>PLANILHA!I60</f>
        <v>0</v>
      </c>
      <c r="D27" s="106" t="e">
        <f>K27/K$64</f>
        <v>#DIV/0!</v>
      </c>
      <c r="E27" s="107">
        <f>$C27*E28</f>
        <v>0</v>
      </c>
      <c r="F27" s="107">
        <f t="shared" ref="F27:J27" si="8">$C27*F28</f>
        <v>0</v>
      </c>
      <c r="G27" s="107">
        <f t="shared" si="8"/>
        <v>0</v>
      </c>
      <c r="H27" s="107">
        <f t="shared" si="8"/>
        <v>0</v>
      </c>
      <c r="I27" s="107">
        <f t="shared" si="8"/>
        <v>0</v>
      </c>
      <c r="J27" s="107">
        <f t="shared" si="8"/>
        <v>0</v>
      </c>
      <c r="K27" s="107">
        <f>SUM(E27:J27)</f>
        <v>0</v>
      </c>
      <c r="M27" s="109"/>
      <c r="N27" s="110"/>
      <c r="O27" s="120"/>
    </row>
    <row r="28" spans="1:15" s="116" customFormat="1" x14ac:dyDescent="0.25">
      <c r="A28" s="112"/>
      <c r="B28" s="113" t="s">
        <v>353</v>
      </c>
      <c r="C28" s="188"/>
      <c r="D28" s="114"/>
      <c r="E28" s="115"/>
      <c r="F28" s="115"/>
      <c r="G28" s="115">
        <v>0.5</v>
      </c>
      <c r="H28" s="115">
        <v>0.5</v>
      </c>
      <c r="I28" s="115"/>
      <c r="J28" s="115"/>
      <c r="K28" s="192"/>
      <c r="M28" s="117"/>
      <c r="N28" s="118"/>
      <c r="O28" s="119"/>
    </row>
    <row r="29" spans="1:15" s="108" customFormat="1" x14ac:dyDescent="0.25">
      <c r="A29" s="104">
        <v>10</v>
      </c>
      <c r="B29" s="105" t="s">
        <v>71</v>
      </c>
      <c r="C29" s="187">
        <f>PLANILHA!I65</f>
        <v>0</v>
      </c>
      <c r="D29" s="106" t="e">
        <f>K29/K$64</f>
        <v>#DIV/0!</v>
      </c>
      <c r="E29" s="107">
        <f>$C29*E30</f>
        <v>0</v>
      </c>
      <c r="F29" s="107">
        <f t="shared" ref="F29:J29" si="9">$C29*F30</f>
        <v>0</v>
      </c>
      <c r="G29" s="107">
        <f t="shared" si="9"/>
        <v>0</v>
      </c>
      <c r="H29" s="107">
        <f t="shared" si="9"/>
        <v>0</v>
      </c>
      <c r="I29" s="107">
        <f t="shared" si="9"/>
        <v>0</v>
      </c>
      <c r="J29" s="107">
        <f t="shared" si="9"/>
        <v>0</v>
      </c>
      <c r="K29" s="107">
        <f>SUM(E29:J29)</f>
        <v>0</v>
      </c>
      <c r="M29" s="109"/>
      <c r="N29" s="110"/>
      <c r="O29" s="120"/>
    </row>
    <row r="30" spans="1:15" s="116" customFormat="1" x14ac:dyDescent="0.25">
      <c r="A30" s="112"/>
      <c r="B30" s="113" t="s">
        <v>353</v>
      </c>
      <c r="C30" s="188"/>
      <c r="D30" s="114"/>
      <c r="E30" s="115"/>
      <c r="F30" s="115"/>
      <c r="G30" s="115"/>
      <c r="H30" s="115"/>
      <c r="I30" s="115">
        <v>1</v>
      </c>
      <c r="J30" s="115"/>
      <c r="K30" s="192"/>
      <c r="M30" s="117"/>
      <c r="N30" s="118"/>
      <c r="O30" s="119"/>
    </row>
    <row r="31" spans="1:15" s="116" customFormat="1" x14ac:dyDescent="0.25">
      <c r="A31" s="184" t="s">
        <v>167</v>
      </c>
      <c r="B31" s="220" t="s">
        <v>365</v>
      </c>
      <c r="C31" s="220"/>
      <c r="D31" s="220"/>
      <c r="E31" s="220"/>
      <c r="F31" s="220"/>
      <c r="G31" s="220"/>
      <c r="H31" s="220"/>
      <c r="I31" s="200"/>
      <c r="J31" s="200"/>
      <c r="K31" s="185">
        <f>K32+K34+K36</f>
        <v>0</v>
      </c>
      <c r="M31" s="117"/>
      <c r="N31" s="118"/>
      <c r="O31" s="119"/>
    </row>
    <row r="32" spans="1:15" s="108" customFormat="1" ht="25.5" x14ac:dyDescent="0.25">
      <c r="A32" s="104">
        <v>11</v>
      </c>
      <c r="B32" s="122" t="s">
        <v>168</v>
      </c>
      <c r="C32" s="187">
        <f>PLANILHA!I68</f>
        <v>0</v>
      </c>
      <c r="D32" s="106" t="e">
        <f>K32/K$64</f>
        <v>#DIV/0!</v>
      </c>
      <c r="E32" s="107">
        <f>$C32*E33</f>
        <v>0</v>
      </c>
      <c r="F32" s="107">
        <f t="shared" ref="F32:J32" si="10">$C32*F33</f>
        <v>0</v>
      </c>
      <c r="G32" s="107">
        <f t="shared" si="10"/>
        <v>0</v>
      </c>
      <c r="H32" s="107">
        <f t="shared" si="10"/>
        <v>0</v>
      </c>
      <c r="I32" s="107">
        <f t="shared" si="10"/>
        <v>0</v>
      </c>
      <c r="J32" s="107">
        <f t="shared" si="10"/>
        <v>0</v>
      </c>
      <c r="K32" s="107">
        <f>SUM(E32:J32)</f>
        <v>0</v>
      </c>
      <c r="M32" s="109"/>
      <c r="N32" s="110"/>
      <c r="O32" s="120"/>
    </row>
    <row r="33" spans="1:15" s="116" customFormat="1" x14ac:dyDescent="0.25">
      <c r="A33" s="112"/>
      <c r="B33" s="113" t="s">
        <v>353</v>
      </c>
      <c r="C33" s="188"/>
      <c r="D33" s="114"/>
      <c r="E33" s="115">
        <v>1</v>
      </c>
      <c r="F33" s="115"/>
      <c r="G33" s="115"/>
      <c r="H33" s="115"/>
      <c r="I33" s="115"/>
      <c r="J33" s="115"/>
      <c r="K33" s="192"/>
      <c r="M33" s="117"/>
      <c r="N33" s="118"/>
      <c r="O33" s="119"/>
    </row>
    <row r="34" spans="1:15" s="108" customFormat="1" x14ac:dyDescent="0.25">
      <c r="A34" s="104">
        <v>12</v>
      </c>
      <c r="B34" s="105" t="s">
        <v>159</v>
      </c>
      <c r="C34" s="187">
        <f>PLANILHA!I79</f>
        <v>0</v>
      </c>
      <c r="D34" s="106" t="e">
        <f>K34/K$64</f>
        <v>#DIV/0!</v>
      </c>
      <c r="E34" s="107">
        <f>$C34*E35</f>
        <v>0</v>
      </c>
      <c r="F34" s="107">
        <f t="shared" ref="F34:J34" si="11">$C34*F35</f>
        <v>0</v>
      </c>
      <c r="G34" s="107">
        <f t="shared" si="11"/>
        <v>0</v>
      </c>
      <c r="H34" s="107">
        <f t="shared" si="11"/>
        <v>0</v>
      </c>
      <c r="I34" s="107">
        <f t="shared" si="11"/>
        <v>0</v>
      </c>
      <c r="J34" s="107">
        <f t="shared" si="11"/>
        <v>0</v>
      </c>
      <c r="K34" s="107">
        <f>SUM(E34:J34)</f>
        <v>0</v>
      </c>
      <c r="M34" s="109"/>
      <c r="N34" s="110"/>
      <c r="O34" s="120"/>
    </row>
    <row r="35" spans="1:15" s="116" customFormat="1" x14ac:dyDescent="0.25">
      <c r="A35" s="112"/>
      <c r="B35" s="113" t="s">
        <v>353</v>
      </c>
      <c r="C35" s="188"/>
      <c r="D35" s="114"/>
      <c r="E35" s="115"/>
      <c r="F35" s="115">
        <v>0.25</v>
      </c>
      <c r="G35" s="115">
        <v>0.15</v>
      </c>
      <c r="H35" s="115">
        <v>0.3</v>
      </c>
      <c r="I35" s="115">
        <v>0.3</v>
      </c>
      <c r="J35" s="115"/>
      <c r="K35" s="192"/>
      <c r="M35" s="117"/>
      <c r="N35" s="118"/>
      <c r="O35" s="119"/>
    </row>
    <row r="36" spans="1:15" s="108" customFormat="1" x14ac:dyDescent="0.25">
      <c r="A36" s="104">
        <v>13</v>
      </c>
      <c r="B36" s="105" t="s">
        <v>71</v>
      </c>
      <c r="C36" s="187">
        <f>PLANILHA!I84</f>
        <v>0</v>
      </c>
      <c r="D36" s="106" t="e">
        <f>K36/K$64</f>
        <v>#DIV/0!</v>
      </c>
      <c r="E36" s="107">
        <f>$C36*E37</f>
        <v>0</v>
      </c>
      <c r="F36" s="107">
        <f t="shared" ref="F36:J36" si="12">$C36*F37</f>
        <v>0</v>
      </c>
      <c r="G36" s="107">
        <f t="shared" si="12"/>
        <v>0</v>
      </c>
      <c r="H36" s="107">
        <f t="shared" si="12"/>
        <v>0</v>
      </c>
      <c r="I36" s="107">
        <f t="shared" si="12"/>
        <v>0</v>
      </c>
      <c r="J36" s="107">
        <f t="shared" si="12"/>
        <v>0</v>
      </c>
      <c r="K36" s="107">
        <f>SUM(E36:J36)</f>
        <v>0</v>
      </c>
      <c r="M36" s="109"/>
      <c r="N36" s="110"/>
      <c r="O36" s="120"/>
    </row>
    <row r="37" spans="1:15" s="116" customFormat="1" x14ac:dyDescent="0.25">
      <c r="A37" s="112"/>
      <c r="B37" s="113" t="s">
        <v>353</v>
      </c>
      <c r="C37" s="188"/>
      <c r="D37" s="114"/>
      <c r="E37" s="115"/>
      <c r="F37" s="115"/>
      <c r="G37" s="115"/>
      <c r="H37" s="115"/>
      <c r="I37" s="115">
        <v>0.5</v>
      </c>
      <c r="J37" s="115">
        <v>0.5</v>
      </c>
      <c r="K37" s="192"/>
      <c r="M37" s="117"/>
      <c r="N37" s="118"/>
      <c r="O37" s="119"/>
    </row>
    <row r="38" spans="1:15" s="116" customFormat="1" x14ac:dyDescent="0.25">
      <c r="A38" s="198" t="s">
        <v>187</v>
      </c>
      <c r="B38" s="220" t="s">
        <v>188</v>
      </c>
      <c r="C38" s="220"/>
      <c r="D38" s="220"/>
      <c r="E38" s="220"/>
      <c r="F38" s="220"/>
      <c r="G38" s="220"/>
      <c r="H38" s="220"/>
      <c r="I38" s="200"/>
      <c r="J38" s="200"/>
      <c r="K38" s="186">
        <f>K39+K41</f>
        <v>0</v>
      </c>
      <c r="M38" s="117"/>
      <c r="N38" s="118"/>
      <c r="O38" s="119"/>
    </row>
    <row r="39" spans="1:15" s="108" customFormat="1" x14ac:dyDescent="0.25">
      <c r="A39" s="104">
        <v>14</v>
      </c>
      <c r="B39" s="105" t="s">
        <v>159</v>
      </c>
      <c r="C39" s="187">
        <f>PLANILHA!I91</f>
        <v>0</v>
      </c>
      <c r="D39" s="106" t="e">
        <f>K39/K$64</f>
        <v>#DIV/0!</v>
      </c>
      <c r="E39" s="107">
        <f>$C39*E40</f>
        <v>0</v>
      </c>
      <c r="F39" s="107">
        <f t="shared" ref="F39:J39" si="13">$C39*F40</f>
        <v>0</v>
      </c>
      <c r="G39" s="107">
        <f t="shared" si="13"/>
        <v>0</v>
      </c>
      <c r="H39" s="107">
        <f t="shared" si="13"/>
        <v>0</v>
      </c>
      <c r="I39" s="107">
        <f t="shared" si="13"/>
        <v>0</v>
      </c>
      <c r="J39" s="107">
        <f t="shared" si="13"/>
        <v>0</v>
      </c>
      <c r="K39" s="107">
        <f>SUM(E39:J39)</f>
        <v>0</v>
      </c>
      <c r="M39" s="109"/>
      <c r="N39" s="110"/>
      <c r="O39" s="120"/>
    </row>
    <row r="40" spans="1:15" s="116" customFormat="1" x14ac:dyDescent="0.25">
      <c r="A40" s="112"/>
      <c r="B40" s="113" t="s">
        <v>353</v>
      </c>
      <c r="C40" s="188"/>
      <c r="D40" s="114"/>
      <c r="E40" s="115">
        <v>0.2</v>
      </c>
      <c r="F40" s="115">
        <v>0.2</v>
      </c>
      <c r="G40" s="115">
        <v>0.2</v>
      </c>
      <c r="H40" s="115">
        <v>0.2</v>
      </c>
      <c r="I40" s="115">
        <v>0.2</v>
      </c>
      <c r="J40" s="115"/>
      <c r="K40" s="192"/>
      <c r="M40" s="117"/>
      <c r="N40" s="118"/>
      <c r="O40" s="119"/>
    </row>
    <row r="41" spans="1:15" s="108" customFormat="1" x14ac:dyDescent="0.25">
      <c r="A41" s="104">
        <v>15</v>
      </c>
      <c r="B41" s="105" t="s">
        <v>192</v>
      </c>
      <c r="C41" s="187">
        <f>PLANILHA!I96</f>
        <v>0</v>
      </c>
      <c r="D41" s="106" t="e">
        <f>K41/K$64</f>
        <v>#DIV/0!</v>
      </c>
      <c r="E41" s="107">
        <f>$C41*E42</f>
        <v>0</v>
      </c>
      <c r="F41" s="107">
        <f t="shared" ref="F41:J41" si="14">$C41*F42</f>
        <v>0</v>
      </c>
      <c r="G41" s="107">
        <f t="shared" si="14"/>
        <v>0</v>
      </c>
      <c r="H41" s="107">
        <f t="shared" si="14"/>
        <v>0</v>
      </c>
      <c r="I41" s="107">
        <f t="shared" si="14"/>
        <v>0</v>
      </c>
      <c r="J41" s="107">
        <f t="shared" si="14"/>
        <v>0</v>
      </c>
      <c r="K41" s="107">
        <f>SUM(E41:J41)</f>
        <v>0</v>
      </c>
      <c r="M41" s="109"/>
      <c r="N41" s="110"/>
      <c r="O41" s="120"/>
    </row>
    <row r="42" spans="1:15" s="116" customFormat="1" x14ac:dyDescent="0.25">
      <c r="A42" s="112"/>
      <c r="B42" s="113" t="s">
        <v>353</v>
      </c>
      <c r="C42" s="188"/>
      <c r="D42" s="114"/>
      <c r="E42" s="115"/>
      <c r="F42" s="115"/>
      <c r="G42" s="115"/>
      <c r="H42" s="115"/>
      <c r="I42" s="115">
        <v>0.2</v>
      </c>
      <c r="J42" s="115">
        <v>0.8</v>
      </c>
      <c r="K42" s="192"/>
      <c r="M42" s="117"/>
      <c r="N42" s="118"/>
      <c r="O42" s="119"/>
    </row>
    <row r="43" spans="1:15" s="116" customFormat="1" x14ac:dyDescent="0.25">
      <c r="A43" s="198" t="s">
        <v>195</v>
      </c>
      <c r="B43" s="218" t="s">
        <v>196</v>
      </c>
      <c r="C43" s="219"/>
      <c r="D43" s="219"/>
      <c r="E43" s="219"/>
      <c r="F43" s="219"/>
      <c r="G43" s="219"/>
      <c r="H43" s="219"/>
      <c r="I43" s="199"/>
      <c r="J43" s="199"/>
      <c r="K43" s="186">
        <f>K44+K46+K48+K50+K52+K54+K56+K58+K60+K62</f>
        <v>0</v>
      </c>
      <c r="M43" s="117"/>
      <c r="N43" s="118"/>
      <c r="O43" s="119"/>
    </row>
    <row r="44" spans="1:15" s="108" customFormat="1" x14ac:dyDescent="0.25">
      <c r="A44" s="104">
        <v>16</v>
      </c>
      <c r="B44" s="105" t="s">
        <v>159</v>
      </c>
      <c r="C44" s="187">
        <f>PLANILHA!I100</f>
        <v>0</v>
      </c>
      <c r="D44" s="106" t="e">
        <f>K44/K$64</f>
        <v>#DIV/0!</v>
      </c>
      <c r="E44" s="107">
        <f>$C44*E45</f>
        <v>0</v>
      </c>
      <c r="F44" s="107">
        <f t="shared" ref="F44:J44" si="15">$C44*F45</f>
        <v>0</v>
      </c>
      <c r="G44" s="107">
        <f t="shared" si="15"/>
        <v>0</v>
      </c>
      <c r="H44" s="107">
        <f t="shared" si="15"/>
        <v>0</v>
      </c>
      <c r="I44" s="107">
        <f t="shared" si="15"/>
        <v>0</v>
      </c>
      <c r="J44" s="107">
        <f t="shared" si="15"/>
        <v>0</v>
      </c>
      <c r="K44" s="107">
        <f>SUM(E44:J44)</f>
        <v>0</v>
      </c>
      <c r="M44" s="109"/>
      <c r="N44" s="110"/>
      <c r="O44" s="120"/>
    </row>
    <row r="45" spans="1:15" s="116" customFormat="1" x14ac:dyDescent="0.25">
      <c r="A45" s="112"/>
      <c r="B45" s="113" t="s">
        <v>353</v>
      </c>
      <c r="C45" s="188"/>
      <c r="D45" s="114"/>
      <c r="E45" s="115">
        <v>0.1</v>
      </c>
      <c r="F45" s="115">
        <v>0.15</v>
      </c>
      <c r="G45" s="115">
        <v>0.15</v>
      </c>
      <c r="H45" s="115">
        <v>0.2</v>
      </c>
      <c r="I45" s="115">
        <v>0.2</v>
      </c>
      <c r="J45" s="115">
        <v>0.2</v>
      </c>
      <c r="K45" s="192"/>
      <c r="M45" s="117"/>
      <c r="N45" s="118"/>
      <c r="O45" s="119"/>
    </row>
    <row r="46" spans="1:15" s="108" customFormat="1" x14ac:dyDescent="0.25">
      <c r="A46" s="104">
        <v>17</v>
      </c>
      <c r="B46" s="105" t="s">
        <v>209</v>
      </c>
      <c r="C46" s="187">
        <f>PLANILHA!I110</f>
        <v>0</v>
      </c>
      <c r="D46" s="106" t="e">
        <f>K46/K$64</f>
        <v>#DIV/0!</v>
      </c>
      <c r="E46" s="107">
        <f>$C46*E47</f>
        <v>0</v>
      </c>
      <c r="F46" s="107">
        <f t="shared" ref="F46:J46" si="16">$C46*F47</f>
        <v>0</v>
      </c>
      <c r="G46" s="107">
        <f t="shared" si="16"/>
        <v>0</v>
      </c>
      <c r="H46" s="107">
        <f t="shared" si="16"/>
        <v>0</v>
      </c>
      <c r="I46" s="107">
        <f t="shared" si="16"/>
        <v>0</v>
      </c>
      <c r="J46" s="107">
        <f t="shared" si="16"/>
        <v>0</v>
      </c>
      <c r="K46" s="107">
        <f>SUM(E46:J46)</f>
        <v>0</v>
      </c>
      <c r="M46" s="109"/>
      <c r="N46" s="110"/>
      <c r="O46" s="120"/>
    </row>
    <row r="47" spans="1:15" s="116" customFormat="1" x14ac:dyDescent="0.25">
      <c r="A47" s="112"/>
      <c r="B47" s="113" t="s">
        <v>353</v>
      </c>
      <c r="C47" s="188"/>
      <c r="D47" s="114"/>
      <c r="E47" s="115"/>
      <c r="F47" s="115"/>
      <c r="G47" s="115"/>
      <c r="H47" s="115"/>
      <c r="I47" s="115">
        <v>0.3</v>
      </c>
      <c r="J47" s="115">
        <v>0.7</v>
      </c>
      <c r="K47" s="192"/>
      <c r="M47" s="117"/>
      <c r="N47" s="118"/>
      <c r="O47" s="119"/>
    </row>
    <row r="48" spans="1:15" s="108" customFormat="1" x14ac:dyDescent="0.25">
      <c r="A48" s="104">
        <v>18</v>
      </c>
      <c r="B48" s="105" t="s">
        <v>70</v>
      </c>
      <c r="C48" s="187">
        <f>PLANILHA!I122</f>
        <v>0</v>
      </c>
      <c r="D48" s="106" t="e">
        <f>K48/K$64</f>
        <v>#DIV/0!</v>
      </c>
      <c r="E48" s="107">
        <f>$C48*E49</f>
        <v>0</v>
      </c>
      <c r="F48" s="107">
        <f t="shared" ref="F48:J48" si="17">$C48*F49</f>
        <v>0</v>
      </c>
      <c r="G48" s="107">
        <f t="shared" si="17"/>
        <v>0</v>
      </c>
      <c r="H48" s="107">
        <f t="shared" si="17"/>
        <v>0</v>
      </c>
      <c r="I48" s="107">
        <f t="shared" si="17"/>
        <v>0</v>
      </c>
      <c r="J48" s="107">
        <f t="shared" si="17"/>
        <v>0</v>
      </c>
      <c r="K48" s="107">
        <f>SUM(E48:J48)</f>
        <v>0</v>
      </c>
      <c r="M48" s="109"/>
      <c r="N48" s="110"/>
      <c r="O48" s="120"/>
    </row>
    <row r="49" spans="1:15" s="116" customFormat="1" x14ac:dyDescent="0.25">
      <c r="A49" s="112"/>
      <c r="B49" s="113" t="s">
        <v>353</v>
      </c>
      <c r="C49" s="188"/>
      <c r="D49" s="114"/>
      <c r="E49" s="115">
        <v>0.1</v>
      </c>
      <c r="F49" s="115">
        <v>0.15</v>
      </c>
      <c r="G49" s="115">
        <v>0.15</v>
      </c>
      <c r="H49" s="115">
        <v>0.2</v>
      </c>
      <c r="I49" s="115">
        <v>0.2</v>
      </c>
      <c r="J49" s="115">
        <v>0.2</v>
      </c>
      <c r="K49" s="192"/>
      <c r="M49" s="117"/>
      <c r="N49" s="118"/>
      <c r="O49" s="119"/>
    </row>
    <row r="50" spans="1:15" s="108" customFormat="1" x14ac:dyDescent="0.25">
      <c r="A50" s="104">
        <v>19</v>
      </c>
      <c r="B50" s="105" t="s">
        <v>354</v>
      </c>
      <c r="C50" s="187">
        <f>PLANILHA!I150</f>
        <v>0</v>
      </c>
      <c r="D50" s="106" t="e">
        <f>K50/K$64</f>
        <v>#DIV/0!</v>
      </c>
      <c r="E50" s="107">
        <f>$C50*E51</f>
        <v>0</v>
      </c>
      <c r="F50" s="107">
        <f t="shared" ref="F50:J50" si="18">$C50*F51</f>
        <v>0</v>
      </c>
      <c r="G50" s="107">
        <f t="shared" si="18"/>
        <v>0</v>
      </c>
      <c r="H50" s="107">
        <f t="shared" si="18"/>
        <v>0</v>
      </c>
      <c r="I50" s="107">
        <f t="shared" si="18"/>
        <v>0</v>
      </c>
      <c r="J50" s="107">
        <f t="shared" si="18"/>
        <v>0</v>
      </c>
      <c r="K50" s="107">
        <f>SUM(E50:J50)</f>
        <v>0</v>
      </c>
      <c r="M50" s="109"/>
      <c r="N50" s="110"/>
      <c r="O50" s="120"/>
    </row>
    <row r="51" spans="1:15" s="116" customFormat="1" x14ac:dyDescent="0.25">
      <c r="A51" s="112"/>
      <c r="B51" s="113" t="s">
        <v>353</v>
      </c>
      <c r="C51" s="188"/>
      <c r="D51" s="114"/>
      <c r="E51" s="115">
        <v>0.25</v>
      </c>
      <c r="F51" s="115">
        <v>0.75</v>
      </c>
      <c r="G51" s="115"/>
      <c r="H51" s="115"/>
      <c r="I51" s="115"/>
      <c r="J51" s="115"/>
      <c r="K51" s="192"/>
      <c r="M51" s="117"/>
      <c r="N51" s="118"/>
      <c r="O51" s="119"/>
    </row>
    <row r="52" spans="1:15" s="108" customFormat="1" x14ac:dyDescent="0.25">
      <c r="A52" s="104">
        <v>20</v>
      </c>
      <c r="B52" s="105" t="s">
        <v>355</v>
      </c>
      <c r="C52" s="187">
        <f>PLANILHA!I159</f>
        <v>0</v>
      </c>
      <c r="D52" s="106" t="e">
        <f>K52/K$64</f>
        <v>#DIV/0!</v>
      </c>
      <c r="E52" s="107">
        <f>$C52*E53</f>
        <v>0</v>
      </c>
      <c r="F52" s="107">
        <f t="shared" ref="F52:J52" si="19">$C52*F53</f>
        <v>0</v>
      </c>
      <c r="G52" s="107">
        <f t="shared" si="19"/>
        <v>0</v>
      </c>
      <c r="H52" s="107">
        <f t="shared" si="19"/>
        <v>0</v>
      </c>
      <c r="I52" s="107">
        <f t="shared" si="19"/>
        <v>0</v>
      </c>
      <c r="J52" s="107">
        <f t="shared" si="19"/>
        <v>0</v>
      </c>
      <c r="K52" s="107">
        <f>SUM(E52:J52)</f>
        <v>0</v>
      </c>
      <c r="M52" s="109"/>
      <c r="N52" s="110"/>
      <c r="O52" s="120"/>
    </row>
    <row r="53" spans="1:15" s="116" customFormat="1" x14ac:dyDescent="0.25">
      <c r="A53" s="112"/>
      <c r="B53" s="113" t="s">
        <v>353</v>
      </c>
      <c r="C53" s="188"/>
      <c r="D53" s="114"/>
      <c r="E53" s="115">
        <v>0.2</v>
      </c>
      <c r="F53" s="115">
        <v>0.4</v>
      </c>
      <c r="G53" s="115">
        <v>0.4</v>
      </c>
      <c r="H53" s="115"/>
      <c r="I53" s="115"/>
      <c r="J53" s="115"/>
      <c r="K53" s="192"/>
      <c r="M53" s="117"/>
      <c r="N53" s="118"/>
      <c r="O53" s="119"/>
    </row>
    <row r="54" spans="1:15" s="108" customFormat="1" x14ac:dyDescent="0.25">
      <c r="A54" s="104">
        <v>21</v>
      </c>
      <c r="B54" s="105" t="s">
        <v>309</v>
      </c>
      <c r="C54" s="187">
        <f>PLANILHA!I164</f>
        <v>0</v>
      </c>
      <c r="D54" s="106" t="e">
        <f>K54/K$64</f>
        <v>#DIV/0!</v>
      </c>
      <c r="E54" s="107">
        <f>$C54*E55</f>
        <v>0</v>
      </c>
      <c r="F54" s="107">
        <f t="shared" ref="F54:J54" si="20">$C54*F55</f>
        <v>0</v>
      </c>
      <c r="G54" s="107">
        <f t="shared" si="20"/>
        <v>0</v>
      </c>
      <c r="H54" s="107">
        <f t="shared" si="20"/>
        <v>0</v>
      </c>
      <c r="I54" s="107">
        <f t="shared" si="20"/>
        <v>0</v>
      </c>
      <c r="J54" s="107">
        <f t="shared" si="20"/>
        <v>0</v>
      </c>
      <c r="K54" s="107">
        <f>SUM(E54:J54)</f>
        <v>0</v>
      </c>
      <c r="M54" s="109"/>
      <c r="N54" s="110"/>
      <c r="O54" s="120"/>
    </row>
    <row r="55" spans="1:15" s="116" customFormat="1" x14ac:dyDescent="0.25">
      <c r="A55" s="112"/>
      <c r="B55" s="113" t="s">
        <v>353</v>
      </c>
      <c r="C55" s="188"/>
      <c r="D55" s="114"/>
      <c r="E55" s="115"/>
      <c r="F55" s="115"/>
      <c r="G55" s="115"/>
      <c r="H55" s="115"/>
      <c r="I55" s="115"/>
      <c r="J55" s="115">
        <v>1</v>
      </c>
      <c r="K55" s="192"/>
      <c r="M55" s="117"/>
      <c r="N55" s="118"/>
      <c r="O55" s="119"/>
    </row>
    <row r="56" spans="1:15" s="123" customFormat="1" ht="25.5" x14ac:dyDescent="0.25">
      <c r="A56" s="104">
        <v>22</v>
      </c>
      <c r="B56" s="122" t="s">
        <v>311</v>
      </c>
      <c r="C56" s="187">
        <f>PLANILHA!I166</f>
        <v>0</v>
      </c>
      <c r="D56" s="106" t="e">
        <f>K56/K$64</f>
        <v>#DIV/0!</v>
      </c>
      <c r="E56" s="107">
        <f>$C56*E57</f>
        <v>0</v>
      </c>
      <c r="F56" s="107">
        <f t="shared" ref="F56:J56" si="21">$C56*F57</f>
        <v>0</v>
      </c>
      <c r="G56" s="107">
        <f t="shared" si="21"/>
        <v>0</v>
      </c>
      <c r="H56" s="107">
        <f t="shared" si="21"/>
        <v>0</v>
      </c>
      <c r="I56" s="107">
        <f t="shared" si="21"/>
        <v>0</v>
      </c>
      <c r="J56" s="107">
        <f t="shared" si="21"/>
        <v>0</v>
      </c>
      <c r="K56" s="107">
        <f>SUM(E56:J56)</f>
        <v>0</v>
      </c>
      <c r="M56" s="124"/>
      <c r="N56" s="125"/>
      <c r="O56" s="126"/>
    </row>
    <row r="57" spans="1:15" s="123" customFormat="1" x14ac:dyDescent="0.25">
      <c r="A57" s="127"/>
      <c r="B57" s="113" t="s">
        <v>353</v>
      </c>
      <c r="C57" s="188"/>
      <c r="D57" s="114"/>
      <c r="E57" s="115">
        <v>1</v>
      </c>
      <c r="F57" s="115"/>
      <c r="G57" s="115"/>
      <c r="H57" s="115"/>
      <c r="I57" s="115"/>
      <c r="J57" s="115"/>
      <c r="K57" s="192"/>
      <c r="M57" s="124"/>
      <c r="N57" s="125"/>
      <c r="O57" s="126"/>
    </row>
    <row r="58" spans="1:15" s="128" customFormat="1" ht="25.5" x14ac:dyDescent="0.25">
      <c r="A58" s="104">
        <v>23</v>
      </c>
      <c r="B58" s="122" t="s">
        <v>324</v>
      </c>
      <c r="C58" s="187">
        <f>PLANILHA!I175</f>
        <v>0</v>
      </c>
      <c r="D58" s="106" t="e">
        <f>K58/K$64</f>
        <v>#DIV/0!</v>
      </c>
      <c r="E58" s="107">
        <f>$C58*E59</f>
        <v>0</v>
      </c>
      <c r="F58" s="107">
        <f t="shared" ref="F58:J58" si="22">$C58*F59</f>
        <v>0</v>
      </c>
      <c r="G58" s="107">
        <f t="shared" si="22"/>
        <v>0</v>
      </c>
      <c r="H58" s="107">
        <f t="shared" si="22"/>
        <v>0</v>
      </c>
      <c r="I58" s="107">
        <f t="shared" si="22"/>
        <v>0</v>
      </c>
      <c r="J58" s="107">
        <f t="shared" si="22"/>
        <v>0</v>
      </c>
      <c r="K58" s="107">
        <f>SUM(E58:J58)</f>
        <v>0</v>
      </c>
      <c r="M58" s="129"/>
      <c r="N58" s="130"/>
      <c r="O58" s="131"/>
    </row>
    <row r="59" spans="1:15" s="116" customFormat="1" x14ac:dyDescent="0.25">
      <c r="A59" s="127"/>
      <c r="B59" s="113" t="s">
        <v>353</v>
      </c>
      <c r="C59" s="188"/>
      <c r="D59" s="114"/>
      <c r="E59" s="115">
        <v>0.15048</v>
      </c>
      <c r="F59" s="115">
        <v>0.1578</v>
      </c>
      <c r="G59" s="115">
        <v>0.16563</v>
      </c>
      <c r="H59" s="115">
        <v>0.18067</v>
      </c>
      <c r="I59" s="115">
        <v>0.18901999999999999</v>
      </c>
      <c r="J59" s="115">
        <v>0.15640000000000001</v>
      </c>
      <c r="K59" s="192"/>
      <c r="M59" s="117"/>
      <c r="N59" s="118"/>
      <c r="O59" s="119"/>
    </row>
    <row r="60" spans="1:15" s="116" customFormat="1" x14ac:dyDescent="0.25">
      <c r="A60" s="104">
        <v>24</v>
      </c>
      <c r="B60" s="122" t="s">
        <v>326</v>
      </c>
      <c r="C60" s="187">
        <f>PLANILHA!I177</f>
        <v>0</v>
      </c>
      <c r="D60" s="106" t="e">
        <f>K60/K$64</f>
        <v>#DIV/0!</v>
      </c>
      <c r="E60" s="107">
        <f>$C60*E61</f>
        <v>0</v>
      </c>
      <c r="F60" s="107">
        <f t="shared" ref="F60:J60" si="23">$C60*F61</f>
        <v>0</v>
      </c>
      <c r="G60" s="107">
        <f t="shared" si="23"/>
        <v>0</v>
      </c>
      <c r="H60" s="107">
        <f t="shared" si="23"/>
        <v>0</v>
      </c>
      <c r="I60" s="107">
        <f t="shared" si="23"/>
        <v>0</v>
      </c>
      <c r="J60" s="107">
        <f t="shared" si="23"/>
        <v>0</v>
      </c>
      <c r="K60" s="107">
        <f>SUM(E60:J60)</f>
        <v>0</v>
      </c>
      <c r="M60" s="117"/>
      <c r="N60" s="118"/>
      <c r="O60" s="119"/>
    </row>
    <row r="61" spans="1:15" s="116" customFormat="1" x14ac:dyDescent="0.25">
      <c r="A61" s="127"/>
      <c r="B61" s="113" t="s">
        <v>353</v>
      </c>
      <c r="C61" s="188"/>
      <c r="D61" s="114"/>
      <c r="E61" s="115">
        <f>E59</f>
        <v>0.15048</v>
      </c>
      <c r="F61" s="115">
        <f>F59</f>
        <v>0.1578</v>
      </c>
      <c r="G61" s="115">
        <f>G59</f>
        <v>0.16563</v>
      </c>
      <c r="H61" s="115">
        <f>H59</f>
        <v>0.18067</v>
      </c>
      <c r="I61" s="115">
        <f t="shared" ref="I61" si="24">I59</f>
        <v>0.18901999999999999</v>
      </c>
      <c r="J61" s="115">
        <f>J59</f>
        <v>0.15640000000000001</v>
      </c>
      <c r="K61" s="192"/>
      <c r="M61" s="117"/>
      <c r="N61" s="118"/>
      <c r="O61" s="119"/>
    </row>
    <row r="62" spans="1:15" s="128" customFormat="1" ht="50.25" customHeight="1" x14ac:dyDescent="0.25">
      <c r="A62" s="104">
        <v>25</v>
      </c>
      <c r="B62" s="122" t="s">
        <v>412</v>
      </c>
      <c r="C62" s="187">
        <f>PLANILHA!I183</f>
        <v>0</v>
      </c>
      <c r="D62" s="106" t="e">
        <f>K62/K$64</f>
        <v>#DIV/0!</v>
      </c>
      <c r="E62" s="107">
        <f>$C62*E63</f>
        <v>0</v>
      </c>
      <c r="F62" s="107"/>
      <c r="G62" s="107"/>
      <c r="H62" s="107"/>
      <c r="I62" s="107"/>
      <c r="J62" s="107"/>
      <c r="K62" s="107">
        <f>SUM(E62:J62)</f>
        <v>0</v>
      </c>
      <c r="M62" s="129"/>
      <c r="N62" s="130"/>
      <c r="O62" s="131"/>
    </row>
    <row r="63" spans="1:15" s="128" customFormat="1" x14ac:dyDescent="0.25">
      <c r="A63" s="127"/>
      <c r="B63" s="113" t="s">
        <v>353</v>
      </c>
      <c r="C63" s="188"/>
      <c r="D63" s="114"/>
      <c r="E63" s="115">
        <v>1</v>
      </c>
      <c r="F63" s="115"/>
      <c r="G63" s="115"/>
      <c r="H63" s="115"/>
      <c r="I63" s="115"/>
      <c r="J63" s="115"/>
      <c r="K63" s="192"/>
      <c r="M63" s="129"/>
      <c r="N63" s="130"/>
      <c r="O63" s="131"/>
    </row>
    <row r="64" spans="1:15" s="132" customFormat="1" ht="15" customHeight="1" x14ac:dyDescent="0.25">
      <c r="A64" s="221" t="s">
        <v>356</v>
      </c>
      <c r="B64" s="221"/>
      <c r="C64" s="193"/>
      <c r="D64" s="179"/>
      <c r="E64" s="194">
        <f t="shared" ref="E64:K64" si="25">E10+E12+E14+E16+E18+E20+E22+E25+E27+E29+E32+E34+E36+E39+E41+E44+E46+E48+E50+E52+E54+E56+E58+E60+E62</f>
        <v>0</v>
      </c>
      <c r="F64" s="194">
        <f t="shared" si="25"/>
        <v>0</v>
      </c>
      <c r="G64" s="194">
        <f t="shared" si="25"/>
        <v>0</v>
      </c>
      <c r="H64" s="194">
        <f t="shared" si="25"/>
        <v>0</v>
      </c>
      <c r="I64" s="194">
        <f t="shared" si="25"/>
        <v>0</v>
      </c>
      <c r="J64" s="194">
        <f t="shared" si="25"/>
        <v>0</v>
      </c>
      <c r="K64" s="195">
        <f t="shared" si="25"/>
        <v>0</v>
      </c>
      <c r="M64" s="134"/>
      <c r="N64" s="135"/>
    </row>
    <row r="65" spans="1:14" s="132" customFormat="1" x14ac:dyDescent="0.25">
      <c r="A65" s="217" t="s">
        <v>357</v>
      </c>
      <c r="B65" s="217"/>
      <c r="C65" s="189">
        <f>C10+C12+C14+C16+C18+C20+C22+C25+C27+C29+C32+C34+C36+C39+C41+C44+C46+C48+C50+C52+C54+C56+C58+C60+C62</f>
        <v>0</v>
      </c>
      <c r="D65" s="106" t="e">
        <f>D10+D12+D14+D16+D18+D20+D22+D25+D27+D29+D32+D34+D36+D39+D41+D44+D46+D48+D50+D52+D54+D56+D58+D60+D62</f>
        <v>#DIV/0!</v>
      </c>
      <c r="E65" s="136" t="e">
        <f>E64/($K$64)</f>
        <v>#DIV/0!</v>
      </c>
      <c r="F65" s="136" t="e">
        <f t="shared" ref="F65:J65" si="26">F64/($K$64)</f>
        <v>#DIV/0!</v>
      </c>
      <c r="G65" s="136" t="e">
        <f t="shared" si="26"/>
        <v>#DIV/0!</v>
      </c>
      <c r="H65" s="136" t="e">
        <f t="shared" si="26"/>
        <v>#DIV/0!</v>
      </c>
      <c r="I65" s="136" t="e">
        <f t="shared" si="26"/>
        <v>#DIV/0!</v>
      </c>
      <c r="J65" s="136" t="e">
        <f t="shared" si="26"/>
        <v>#DIV/0!</v>
      </c>
      <c r="K65" s="133"/>
      <c r="M65" s="134"/>
      <c r="N65" s="135"/>
    </row>
    <row r="66" spans="1:14" s="138" customFormat="1" x14ac:dyDescent="0.25">
      <c r="A66" s="217" t="s">
        <v>360</v>
      </c>
      <c r="B66" s="217"/>
      <c r="C66" s="196"/>
      <c r="D66" s="137"/>
      <c r="E66" s="133">
        <f>E64</f>
        <v>0</v>
      </c>
      <c r="F66" s="133">
        <f>E66+F64</f>
        <v>0</v>
      </c>
      <c r="G66" s="133">
        <f>F66+G64</f>
        <v>0</v>
      </c>
      <c r="H66" s="133">
        <f>G66+H64</f>
        <v>0</v>
      </c>
      <c r="I66" s="133">
        <f>H66+I64</f>
        <v>0</v>
      </c>
      <c r="J66" s="133">
        <f>I66+J64</f>
        <v>0</v>
      </c>
      <c r="K66" s="133"/>
      <c r="M66" s="134"/>
      <c r="N66" s="139"/>
    </row>
    <row r="67" spans="1:14" ht="23.25" x14ac:dyDescent="0.25">
      <c r="A67" s="140"/>
      <c r="B67" s="141"/>
      <c r="C67" s="141"/>
      <c r="D67" s="142"/>
      <c r="E67" s="142"/>
      <c r="F67" s="142"/>
      <c r="G67" s="142"/>
      <c r="K67" s="144"/>
    </row>
    <row r="68" spans="1:14" ht="23.25" x14ac:dyDescent="0.25">
      <c r="A68" s="140"/>
      <c r="B68" s="141"/>
      <c r="C68" s="141"/>
      <c r="D68" s="147"/>
      <c r="E68" s="205"/>
      <c r="F68" s="205"/>
      <c r="G68" s="205"/>
      <c r="H68" s="205"/>
      <c r="I68" s="205"/>
      <c r="J68" s="205"/>
      <c r="K68" s="148"/>
    </row>
    <row r="69" spans="1:14" ht="31.5" x14ac:dyDescent="0.25">
      <c r="A69" s="140"/>
      <c r="D69" s="147"/>
      <c r="E69" s="148"/>
      <c r="F69" s="148"/>
      <c r="G69" s="148"/>
      <c r="H69" s="148"/>
      <c r="I69" s="148"/>
      <c r="J69" s="148"/>
      <c r="K69" s="150"/>
    </row>
    <row r="70" spans="1:14" ht="31.5" x14ac:dyDescent="0.25">
      <c r="A70" s="140"/>
      <c r="B70" s="151"/>
      <c r="C70" s="151"/>
      <c r="D70" s="152"/>
      <c r="E70" s="153"/>
      <c r="F70" s="153"/>
      <c r="G70" s="153"/>
      <c r="H70" s="153"/>
      <c r="I70" s="153"/>
      <c r="J70" s="153"/>
      <c r="K70" s="154"/>
    </row>
    <row r="71" spans="1:14" ht="31.5" x14ac:dyDescent="0.25">
      <c r="A71" s="140"/>
      <c r="B71" s="151"/>
      <c r="C71" s="151"/>
      <c r="D71" s="155"/>
      <c r="E71" s="153"/>
      <c r="F71" s="153"/>
      <c r="G71" s="153"/>
      <c r="H71" s="153"/>
      <c r="I71" s="153"/>
      <c r="J71" s="153"/>
      <c r="K71" s="154"/>
    </row>
    <row r="72" spans="1:14" ht="31.5" x14ac:dyDescent="0.25">
      <c r="A72" s="140"/>
      <c r="B72" s="151"/>
      <c r="C72" s="151"/>
      <c r="D72" s="156"/>
      <c r="E72" s="157"/>
      <c r="F72" s="157"/>
      <c r="G72" s="157"/>
      <c r="H72" s="157"/>
      <c r="I72" s="157"/>
      <c r="J72" s="157"/>
      <c r="K72" s="158"/>
    </row>
    <row r="73" spans="1:14" x14ac:dyDescent="0.25">
      <c r="A73" s="140"/>
      <c r="H73" s="161"/>
      <c r="I73" s="161"/>
      <c r="J73" s="161"/>
    </row>
  </sheetData>
  <mergeCells count="20">
    <mergeCell ref="K7:K8"/>
    <mergeCell ref="A1:K1"/>
    <mergeCell ref="A2:K2"/>
    <mergeCell ref="A3:K3"/>
    <mergeCell ref="A4:K4"/>
    <mergeCell ref="B5:J5"/>
    <mergeCell ref="E6:H6"/>
    <mergeCell ref="A7:A8"/>
    <mergeCell ref="B7:B8"/>
    <mergeCell ref="C7:C8"/>
    <mergeCell ref="D7:D8"/>
    <mergeCell ref="E7:J7"/>
    <mergeCell ref="A65:B65"/>
    <mergeCell ref="A66:B66"/>
    <mergeCell ref="B9:H9"/>
    <mergeCell ref="B24:H24"/>
    <mergeCell ref="B31:H31"/>
    <mergeCell ref="B38:H38"/>
    <mergeCell ref="B43:H43"/>
    <mergeCell ref="A64:B64"/>
  </mergeCells>
  <printOptions horizontalCentered="1"/>
  <pageMargins left="0.19685039370078741" right="0.59055118110236227" top="0.19685039370078741" bottom="0.19685039370078741" header="0.11811023622047245" footer="0.19685039370078741"/>
  <pageSetup paperSize="9" scale="5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showZeros="0" showWhiteSpace="0" view="pageBreakPreview" zoomScale="175" zoomScaleNormal="100" zoomScaleSheetLayoutView="175" zoomScalePageLayoutView="70" workbookViewId="0">
      <pane ySplit="8" topLeftCell="A9" activePane="bottomLeft" state="frozen"/>
      <selection pane="bottomLeft" activeCell="A8" sqref="A8"/>
    </sheetView>
  </sheetViews>
  <sheetFormatPr defaultColWidth="9.140625" defaultRowHeight="12.75" x14ac:dyDescent="0.2"/>
  <cols>
    <col min="1" max="1" width="61.28515625" style="69" customWidth="1"/>
    <col min="2" max="2" width="24" style="69" customWidth="1"/>
    <col min="3" max="16384" width="9.140625" style="69"/>
  </cols>
  <sheetData>
    <row r="1" spans="1:10" x14ac:dyDescent="0.2">
      <c r="A1" s="248" t="s">
        <v>0</v>
      </c>
      <c r="B1" s="249"/>
    </row>
    <row r="2" spans="1:10" x14ac:dyDescent="0.2">
      <c r="A2" s="250" t="s">
        <v>1</v>
      </c>
      <c r="B2" s="251"/>
    </row>
    <row r="3" spans="1:10" x14ac:dyDescent="0.2">
      <c r="A3" s="252" t="s">
        <v>2</v>
      </c>
      <c r="B3" s="253"/>
    </row>
    <row r="4" spans="1:10" x14ac:dyDescent="0.2">
      <c r="A4" s="254" t="s">
        <v>335</v>
      </c>
      <c r="B4" s="255"/>
    </row>
    <row r="5" spans="1:10" ht="15.75" x14ac:dyDescent="0.2">
      <c r="A5" s="256" t="s">
        <v>366</v>
      </c>
      <c r="B5" s="257"/>
    </row>
    <row r="6" spans="1:10" s="62" customFormat="1" ht="12" customHeight="1" x14ac:dyDescent="0.2">
      <c r="A6" s="63"/>
      <c r="B6" s="64"/>
      <c r="C6" s="65"/>
      <c r="D6" s="60"/>
      <c r="E6" s="60"/>
      <c r="F6" s="60"/>
      <c r="G6" s="60"/>
      <c r="H6" s="60"/>
      <c r="I6" s="60"/>
      <c r="J6" s="60"/>
    </row>
    <row r="7" spans="1:10" ht="25.5" customHeight="1" x14ac:dyDescent="0.2">
      <c r="A7" s="258" t="s">
        <v>336</v>
      </c>
      <c r="B7" s="259"/>
      <c r="C7" s="66"/>
      <c r="D7" s="60"/>
      <c r="E7" s="67"/>
      <c r="F7" s="67"/>
      <c r="G7" s="67"/>
      <c r="H7" s="68"/>
      <c r="I7" s="60"/>
      <c r="J7" s="60"/>
    </row>
    <row r="8" spans="1:10" s="72" customFormat="1" ht="13.5" customHeight="1" x14ac:dyDescent="0.25">
      <c r="A8" s="70" t="s">
        <v>413</v>
      </c>
      <c r="B8" s="71"/>
      <c r="C8" s="66"/>
      <c r="D8" s="60"/>
      <c r="E8" s="67"/>
      <c r="F8" s="67"/>
      <c r="G8" s="67"/>
      <c r="H8" s="68"/>
      <c r="I8" s="60"/>
      <c r="J8" s="60"/>
    </row>
    <row r="9" spans="1:10" x14ac:dyDescent="0.2">
      <c r="A9" s="73"/>
      <c r="B9" s="71"/>
      <c r="C9" s="74"/>
      <c r="D9" s="60"/>
      <c r="E9" s="67"/>
      <c r="F9" s="67"/>
      <c r="G9" s="67"/>
      <c r="H9" s="68"/>
      <c r="I9" s="60"/>
      <c r="J9" s="60"/>
    </row>
    <row r="10" spans="1:10" x14ac:dyDescent="0.2">
      <c r="A10" s="75" t="s">
        <v>337</v>
      </c>
      <c r="B10" s="75" t="s">
        <v>338</v>
      </c>
      <c r="C10" s="74"/>
      <c r="D10" s="60"/>
      <c r="E10" s="60"/>
      <c r="F10" s="60"/>
      <c r="G10" s="60"/>
      <c r="H10" s="60"/>
      <c r="I10" s="60"/>
      <c r="J10" s="60"/>
    </row>
    <row r="11" spans="1:10" ht="22.5" customHeight="1" x14ac:dyDescent="0.2">
      <c r="A11" s="76" t="s">
        <v>339</v>
      </c>
      <c r="B11" s="77">
        <v>3.7999999999999999E-2</v>
      </c>
      <c r="C11" s="60"/>
      <c r="D11" s="60"/>
      <c r="E11" s="78"/>
      <c r="F11" s="78"/>
      <c r="G11" s="78"/>
      <c r="H11" s="68"/>
      <c r="I11" s="60"/>
      <c r="J11" s="60"/>
    </row>
    <row r="12" spans="1:10" ht="22.5" customHeight="1" x14ac:dyDescent="0.2">
      <c r="A12" s="76" t="s">
        <v>340</v>
      </c>
      <c r="B12" s="77">
        <v>1.0200000000000001E-2</v>
      </c>
      <c r="C12" s="60"/>
      <c r="D12" s="60"/>
      <c r="E12" s="60"/>
      <c r="F12" s="60"/>
      <c r="G12" s="60"/>
      <c r="H12" s="60"/>
      <c r="I12" s="60"/>
      <c r="J12" s="60"/>
    </row>
    <row r="13" spans="1:10" ht="22.5" customHeight="1" x14ac:dyDescent="0.2">
      <c r="A13" s="76" t="s">
        <v>341</v>
      </c>
      <c r="B13" s="77">
        <v>5.0000000000000001E-3</v>
      </c>
      <c r="C13" s="60"/>
      <c r="D13" s="60"/>
      <c r="E13" s="67"/>
      <c r="F13" s="67"/>
      <c r="G13" s="67"/>
      <c r="H13" s="68"/>
      <c r="I13" s="60"/>
      <c r="J13" s="60"/>
    </row>
    <row r="14" spans="1:10" ht="22.5" customHeight="1" x14ac:dyDescent="0.2">
      <c r="A14" s="76" t="s">
        <v>342</v>
      </c>
      <c r="B14" s="77">
        <v>3.2000000000000002E-3</v>
      </c>
      <c r="C14" s="60"/>
      <c r="D14" s="60"/>
      <c r="E14" s="60"/>
      <c r="F14" s="60"/>
      <c r="G14" s="60"/>
      <c r="H14" s="60"/>
      <c r="I14" s="60"/>
      <c r="J14" s="60"/>
    </row>
    <row r="15" spans="1:10" ht="22.5" customHeight="1" x14ac:dyDescent="0.2">
      <c r="A15" s="79"/>
      <c r="B15" s="80">
        <f>SUM(B11:B14)</f>
        <v>5.6399999999999999E-2</v>
      </c>
      <c r="C15" s="60"/>
      <c r="D15" s="60"/>
      <c r="E15" s="60"/>
      <c r="F15" s="60"/>
      <c r="G15" s="60"/>
      <c r="H15" s="60"/>
      <c r="I15" s="60"/>
      <c r="J15" s="60"/>
    </row>
    <row r="16" spans="1:10" ht="22.5" customHeight="1" x14ac:dyDescent="0.2">
      <c r="A16" s="79"/>
      <c r="B16" s="81"/>
      <c r="C16" s="60"/>
      <c r="D16" s="60"/>
      <c r="E16" s="60"/>
      <c r="F16" s="60"/>
      <c r="G16" s="60"/>
      <c r="H16" s="60"/>
      <c r="I16" s="60"/>
      <c r="J16" s="60"/>
    </row>
    <row r="17" spans="1:10" ht="22.5" customHeight="1" x14ac:dyDescent="0.2">
      <c r="A17" s="75" t="s">
        <v>343</v>
      </c>
      <c r="B17" s="75" t="s">
        <v>338</v>
      </c>
      <c r="C17" s="60"/>
      <c r="D17" s="60"/>
      <c r="E17" s="60"/>
      <c r="F17" s="60"/>
      <c r="G17" s="60"/>
      <c r="H17" s="60"/>
      <c r="I17" s="60"/>
      <c r="J17" s="60"/>
    </row>
    <row r="18" spans="1:10" ht="22.5" customHeight="1" x14ac:dyDescent="0.2">
      <c r="A18" s="76" t="s">
        <v>344</v>
      </c>
      <c r="B18" s="77">
        <v>7.2999999999999995E-2</v>
      </c>
      <c r="C18" s="60"/>
      <c r="D18" s="60"/>
      <c r="E18" s="60"/>
      <c r="F18" s="60"/>
      <c r="G18" s="60"/>
      <c r="H18" s="60"/>
      <c r="I18" s="60"/>
      <c r="J18" s="60"/>
    </row>
    <row r="19" spans="1:10" ht="22.5" customHeight="1" x14ac:dyDescent="0.2">
      <c r="A19" s="79"/>
      <c r="B19" s="82">
        <f>B18</f>
        <v>7.2999999999999995E-2</v>
      </c>
      <c r="C19" s="60"/>
      <c r="D19" s="60"/>
      <c r="E19" s="60"/>
      <c r="F19" s="60"/>
      <c r="G19" s="60"/>
      <c r="H19" s="60"/>
      <c r="I19" s="60"/>
      <c r="J19" s="60"/>
    </row>
    <row r="20" spans="1:10" ht="22.5" customHeight="1" x14ac:dyDescent="0.2">
      <c r="A20" s="79"/>
      <c r="B20" s="81"/>
      <c r="C20" s="60"/>
      <c r="D20" s="60"/>
      <c r="E20" s="60"/>
      <c r="F20" s="60"/>
      <c r="G20" s="60"/>
      <c r="H20" s="60"/>
      <c r="I20" s="60"/>
      <c r="J20" s="60"/>
    </row>
    <row r="21" spans="1:10" ht="22.5" customHeight="1" x14ac:dyDescent="0.2">
      <c r="A21" s="75" t="s">
        <v>345</v>
      </c>
      <c r="B21" s="75" t="s">
        <v>338</v>
      </c>
      <c r="C21" s="60"/>
      <c r="D21" s="60"/>
      <c r="E21" s="60"/>
      <c r="F21" s="60"/>
      <c r="G21" s="60"/>
      <c r="H21" s="60"/>
      <c r="I21" s="60"/>
      <c r="J21" s="60"/>
    </row>
    <row r="22" spans="1:10" ht="22.5" customHeight="1" x14ac:dyDescent="0.2">
      <c r="A22" s="76" t="s">
        <v>346</v>
      </c>
      <c r="B22" s="77">
        <v>6.4999999999999997E-3</v>
      </c>
      <c r="C22" s="60"/>
      <c r="D22" s="83"/>
      <c r="E22" s="60"/>
      <c r="F22" s="60"/>
      <c r="G22" s="60"/>
      <c r="H22" s="60"/>
      <c r="I22" s="60"/>
      <c r="J22" s="60"/>
    </row>
    <row r="23" spans="1:10" ht="22.5" customHeight="1" x14ac:dyDescent="0.2">
      <c r="A23" s="76" t="s">
        <v>347</v>
      </c>
      <c r="B23" s="77">
        <v>0.03</v>
      </c>
      <c r="C23" s="60"/>
      <c r="D23" s="83"/>
      <c r="E23" s="60"/>
      <c r="F23" s="60"/>
      <c r="G23" s="60"/>
      <c r="H23" s="60"/>
      <c r="I23" s="60"/>
      <c r="J23" s="60"/>
    </row>
    <row r="24" spans="1:10" ht="22.5" customHeight="1" x14ac:dyDescent="0.2">
      <c r="A24" s="76" t="s">
        <v>348</v>
      </c>
      <c r="B24" s="77">
        <v>0.03</v>
      </c>
      <c r="C24" s="60"/>
      <c r="D24" s="83"/>
      <c r="E24" s="60"/>
      <c r="F24" s="60"/>
      <c r="G24" s="60"/>
      <c r="H24" s="60"/>
      <c r="I24" s="60"/>
      <c r="J24" s="60"/>
    </row>
    <row r="25" spans="1:10" ht="22.5" customHeight="1" x14ac:dyDescent="0.2">
      <c r="A25" s="76" t="s">
        <v>349</v>
      </c>
      <c r="B25" s="77">
        <v>4.4999999999999998E-2</v>
      </c>
      <c r="C25" s="60"/>
      <c r="D25" s="83"/>
      <c r="E25" s="60"/>
      <c r="F25" s="84"/>
      <c r="G25" s="60"/>
      <c r="H25" s="60"/>
      <c r="I25" s="60"/>
      <c r="J25" s="60"/>
    </row>
    <row r="26" spans="1:10" ht="22.5" customHeight="1" x14ac:dyDescent="0.2">
      <c r="A26" s="79"/>
      <c r="B26" s="85">
        <f>SUM(B22:B25)</f>
        <v>0.1115</v>
      </c>
      <c r="C26" s="86"/>
      <c r="D26" s="86"/>
      <c r="E26" s="86"/>
      <c r="F26" s="86"/>
      <c r="G26" s="86"/>
      <c r="H26" s="86"/>
      <c r="I26" s="86"/>
      <c r="J26" s="86"/>
    </row>
    <row r="27" spans="1:10" ht="22.5" customHeight="1" x14ac:dyDescent="0.2">
      <c r="A27" s="79"/>
      <c r="B27" s="87"/>
      <c r="C27" s="86"/>
      <c r="D27" s="86"/>
      <c r="E27" s="86"/>
      <c r="F27" s="86"/>
      <c r="G27" s="86"/>
      <c r="H27" s="86"/>
      <c r="I27" s="86"/>
      <c r="J27" s="86"/>
    </row>
    <row r="28" spans="1:10" ht="22.5" customHeight="1" x14ac:dyDescent="0.2">
      <c r="A28" s="246" t="s">
        <v>350</v>
      </c>
      <c r="B28" s="247"/>
      <c r="C28" s="86"/>
      <c r="D28" s="86"/>
      <c r="E28" s="86"/>
      <c r="F28" s="86"/>
      <c r="G28" s="86"/>
      <c r="H28" s="86"/>
      <c r="I28" s="86"/>
      <c r="J28" s="86"/>
    </row>
    <row r="29" spans="1:10" x14ac:dyDescent="0.2">
      <c r="A29" s="79"/>
      <c r="B29" s="81"/>
      <c r="C29" s="86"/>
      <c r="D29" s="86"/>
      <c r="E29" s="86"/>
      <c r="F29" s="86"/>
      <c r="G29" s="86"/>
      <c r="H29" s="86"/>
      <c r="I29" s="86"/>
      <c r="J29" s="86"/>
    </row>
    <row r="30" spans="1:10" x14ac:dyDescent="0.2">
      <c r="A30" s="79"/>
      <c r="B30" s="81"/>
      <c r="C30" s="86"/>
      <c r="D30" s="86"/>
      <c r="E30" s="86"/>
      <c r="F30" s="86"/>
      <c r="G30" s="86"/>
      <c r="H30" s="86"/>
      <c r="I30" s="86"/>
      <c r="J30" s="86"/>
    </row>
    <row r="31" spans="1:10" x14ac:dyDescent="0.2">
      <c r="A31" s="79"/>
      <c r="B31" s="81"/>
      <c r="C31" s="86"/>
      <c r="D31" s="86"/>
      <c r="E31" s="86"/>
      <c r="F31" s="86"/>
      <c r="G31" s="86"/>
      <c r="H31" s="86"/>
      <c r="I31" s="86"/>
      <c r="J31" s="86"/>
    </row>
    <row r="32" spans="1:10" x14ac:dyDescent="0.2">
      <c r="A32" s="79"/>
      <c r="B32" s="81"/>
      <c r="C32" s="86"/>
      <c r="D32" s="86"/>
      <c r="E32" s="86"/>
      <c r="F32" s="86"/>
      <c r="G32" s="86"/>
      <c r="H32" s="86"/>
      <c r="I32" s="86"/>
      <c r="J32" s="86"/>
    </row>
    <row r="33" spans="1:9" x14ac:dyDescent="0.2">
      <c r="A33" s="75" t="s">
        <v>351</v>
      </c>
      <c r="B33" s="88">
        <f>ROUND(((1+(B11+B13+B14))*(1+B12)*(1+B18)/(1-B26)-1),4)</f>
        <v>0.27629999999999999</v>
      </c>
      <c r="C33" s="86"/>
      <c r="D33" s="86"/>
      <c r="E33" s="67"/>
      <c r="F33" s="67"/>
      <c r="G33" s="67"/>
      <c r="H33" s="68"/>
      <c r="I33" s="60"/>
    </row>
  </sheetData>
  <mergeCells count="7">
    <mergeCell ref="A28:B28"/>
    <mergeCell ref="A1:B1"/>
    <mergeCell ref="A2:B2"/>
    <mergeCell ref="A3:B3"/>
    <mergeCell ref="A4:B4"/>
    <mergeCell ref="A5:B5"/>
    <mergeCell ref="A7:B7"/>
  </mergeCells>
  <printOptions horizontalCentered="1"/>
  <pageMargins left="0.19685039370078741" right="0.59055118110236227" top="0.39370078740157483" bottom="0.39370078740157483" header="0.11811023622047245" footer="0.19685039370078741"/>
  <pageSetup paperSize="9" orientation="portrait" r:id="rId1"/>
  <headerFooter>
    <oddFooter>&amp;R&amp;10&amp;P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showZeros="0" showWhiteSpace="0" view="pageBreakPreview" zoomScale="190" zoomScaleNormal="100" zoomScaleSheetLayoutView="190" zoomScalePageLayoutView="70" workbookViewId="0">
      <pane ySplit="8" topLeftCell="A9" activePane="bottomLeft" state="frozen"/>
      <selection pane="bottomLeft" activeCell="A9" sqref="A9"/>
    </sheetView>
  </sheetViews>
  <sheetFormatPr defaultColWidth="9.140625" defaultRowHeight="12.75" x14ac:dyDescent="0.2"/>
  <cols>
    <col min="1" max="1" width="61.28515625" style="69" customWidth="1"/>
    <col min="2" max="2" width="24" style="69" customWidth="1"/>
    <col min="3" max="3" width="9.140625" style="69"/>
    <col min="4" max="4" width="14.140625" style="69" customWidth="1"/>
    <col min="5" max="16384" width="9.140625" style="69"/>
  </cols>
  <sheetData>
    <row r="1" spans="1:11" x14ac:dyDescent="0.2">
      <c r="A1" s="248" t="s">
        <v>0</v>
      </c>
      <c r="B1" s="249"/>
      <c r="C1" s="94"/>
      <c r="D1" s="94"/>
      <c r="E1" s="94"/>
      <c r="F1" s="94"/>
      <c r="G1" s="94"/>
      <c r="H1" s="94"/>
      <c r="I1" s="94"/>
    </row>
    <row r="2" spans="1:11" x14ac:dyDescent="0.2">
      <c r="A2" s="250" t="s">
        <v>1</v>
      </c>
      <c r="B2" s="251"/>
      <c r="C2" s="94"/>
      <c r="D2" s="94"/>
      <c r="E2" s="94"/>
      <c r="F2" s="94"/>
      <c r="G2" s="94"/>
      <c r="H2" s="94"/>
      <c r="I2" s="94"/>
    </row>
    <row r="3" spans="1:11" x14ac:dyDescent="0.2">
      <c r="A3" s="252" t="s">
        <v>2</v>
      </c>
      <c r="B3" s="253"/>
      <c r="C3" s="94"/>
      <c r="D3" s="94"/>
      <c r="E3" s="94"/>
      <c r="F3" s="94"/>
      <c r="G3" s="94"/>
      <c r="H3" s="94"/>
      <c r="I3" s="94"/>
    </row>
    <row r="4" spans="1:11" s="61" customFormat="1" x14ac:dyDescent="0.25">
      <c r="A4" s="254" t="s">
        <v>335</v>
      </c>
      <c r="B4" s="255"/>
      <c r="C4" s="60"/>
      <c r="D4" s="60"/>
      <c r="E4" s="60"/>
      <c r="F4" s="60"/>
      <c r="G4" s="60"/>
      <c r="H4" s="60"/>
      <c r="I4" s="60"/>
      <c r="J4" s="60"/>
    </row>
    <row r="5" spans="1:11" s="62" customFormat="1" ht="15.75" x14ac:dyDescent="0.2">
      <c r="A5" s="256" t="s">
        <v>400</v>
      </c>
      <c r="B5" s="257"/>
      <c r="C5" s="60"/>
      <c r="D5" s="60"/>
      <c r="E5" s="60"/>
      <c r="F5" s="60"/>
      <c r="G5" s="60"/>
      <c r="H5" s="60"/>
      <c r="I5" s="60"/>
      <c r="J5" s="60"/>
    </row>
    <row r="6" spans="1:11" s="62" customFormat="1" ht="12" customHeight="1" x14ac:dyDescent="0.2">
      <c r="A6" s="63"/>
      <c r="B6" s="64"/>
      <c r="C6" s="65"/>
      <c r="D6" s="60"/>
      <c r="E6" s="60"/>
      <c r="F6" s="60"/>
      <c r="G6" s="60"/>
      <c r="H6" s="60"/>
      <c r="I6" s="60"/>
      <c r="J6" s="60"/>
    </row>
    <row r="7" spans="1:11" ht="25.5" customHeight="1" x14ac:dyDescent="0.2">
      <c r="A7" s="258" t="s">
        <v>336</v>
      </c>
      <c r="B7" s="259"/>
      <c r="C7" s="66"/>
      <c r="D7" s="60"/>
      <c r="E7" s="89"/>
      <c r="F7" s="89"/>
      <c r="G7" s="89"/>
      <c r="H7" s="68"/>
      <c r="I7" s="60"/>
      <c r="J7" s="60"/>
      <c r="K7" s="86"/>
    </row>
    <row r="8" spans="1:11" s="72" customFormat="1" ht="13.5" customHeight="1" x14ac:dyDescent="0.25">
      <c r="A8" s="70" t="s">
        <v>413</v>
      </c>
      <c r="B8" s="71"/>
      <c r="C8" s="66"/>
      <c r="D8" s="60"/>
      <c r="E8" s="89"/>
      <c r="F8" s="89"/>
      <c r="G8" s="89"/>
      <c r="H8" s="68"/>
      <c r="I8" s="60"/>
      <c r="J8" s="60"/>
      <c r="K8" s="90"/>
    </row>
    <row r="9" spans="1:11" x14ac:dyDescent="0.2">
      <c r="A9" s="73"/>
      <c r="B9" s="71"/>
      <c r="C9" s="74"/>
      <c r="D9" s="60"/>
      <c r="E9" s="89"/>
      <c r="F9" s="89"/>
      <c r="G9" s="89"/>
      <c r="H9" s="68"/>
      <c r="I9" s="60"/>
      <c r="J9" s="60"/>
      <c r="K9" s="86"/>
    </row>
    <row r="10" spans="1:11" x14ac:dyDescent="0.2">
      <c r="A10" s="75" t="s">
        <v>337</v>
      </c>
      <c r="B10" s="75" t="s">
        <v>338</v>
      </c>
      <c r="C10" s="74"/>
      <c r="D10" s="60"/>
      <c r="E10" s="60"/>
      <c r="F10" s="60"/>
      <c r="G10" s="60"/>
      <c r="H10" s="60"/>
      <c r="I10" s="60"/>
      <c r="J10" s="60"/>
      <c r="K10" s="86"/>
    </row>
    <row r="11" spans="1:11" ht="22.5" customHeight="1" x14ac:dyDescent="0.2">
      <c r="A11" s="76" t="s">
        <v>339</v>
      </c>
      <c r="B11" s="91">
        <v>1.8599999999999998E-2</v>
      </c>
      <c r="C11" s="60"/>
      <c r="D11" s="60"/>
      <c r="E11" s="60"/>
      <c r="F11" s="60"/>
      <c r="G11" s="60"/>
      <c r="H11" s="60"/>
      <c r="I11" s="60"/>
      <c r="J11" s="60"/>
      <c r="K11" s="86"/>
    </row>
    <row r="12" spans="1:11" ht="22.5" customHeight="1" x14ac:dyDescent="0.2">
      <c r="A12" s="76" t="s">
        <v>340</v>
      </c>
      <c r="B12" s="91">
        <v>8.5000000000000006E-3</v>
      </c>
      <c r="C12" s="60"/>
      <c r="D12" s="60"/>
      <c r="E12" s="60"/>
      <c r="F12" s="60"/>
      <c r="G12" s="60"/>
      <c r="H12" s="60"/>
      <c r="I12" s="60"/>
      <c r="J12" s="60"/>
      <c r="K12" s="86"/>
    </row>
    <row r="13" spans="1:11" ht="22.5" customHeight="1" x14ac:dyDescent="0.2">
      <c r="A13" s="76" t="s">
        <v>341</v>
      </c>
      <c r="B13" s="91">
        <v>8.5000000000000006E-3</v>
      </c>
      <c r="C13" s="60"/>
      <c r="D13" s="60"/>
      <c r="E13" s="89"/>
      <c r="F13" s="89"/>
      <c r="G13" s="89"/>
      <c r="H13" s="68"/>
      <c r="I13" s="60"/>
      <c r="J13" s="60"/>
      <c r="K13" s="86"/>
    </row>
    <row r="14" spans="1:11" ht="22.5" customHeight="1" x14ac:dyDescent="0.2">
      <c r="A14" s="76" t="s">
        <v>342</v>
      </c>
      <c r="B14" s="91">
        <v>4.7999999999999996E-3</v>
      </c>
      <c r="C14" s="60"/>
      <c r="D14" s="60"/>
      <c r="E14" s="60"/>
      <c r="F14" s="60"/>
      <c r="G14" s="60"/>
      <c r="H14" s="60"/>
      <c r="I14" s="60"/>
      <c r="J14" s="60"/>
      <c r="K14" s="86"/>
    </row>
    <row r="15" spans="1:11" ht="22.5" customHeight="1" x14ac:dyDescent="0.2">
      <c r="A15" s="79"/>
      <c r="B15" s="82">
        <f>SUM(B11:B14)</f>
        <v>4.0399999999999998E-2</v>
      </c>
      <c r="C15" s="60"/>
      <c r="D15" s="60"/>
      <c r="E15" s="60"/>
      <c r="F15" s="60"/>
      <c r="G15" s="60"/>
      <c r="H15" s="60"/>
      <c r="I15" s="60"/>
      <c r="J15" s="60"/>
      <c r="K15" s="86"/>
    </row>
    <row r="16" spans="1:11" ht="22.5" customHeight="1" x14ac:dyDescent="0.2">
      <c r="A16" s="79"/>
      <c r="B16" s="81"/>
      <c r="C16" s="60"/>
      <c r="D16" s="60"/>
      <c r="E16" s="60"/>
      <c r="F16" s="60"/>
      <c r="G16" s="60"/>
      <c r="H16" s="60"/>
      <c r="I16" s="60"/>
      <c r="J16" s="60"/>
    </row>
    <row r="17" spans="1:10" ht="22.5" customHeight="1" x14ac:dyDescent="0.2">
      <c r="A17" s="75" t="s">
        <v>343</v>
      </c>
      <c r="B17" s="75" t="s">
        <v>338</v>
      </c>
      <c r="C17" s="60"/>
      <c r="D17" s="60"/>
      <c r="E17" s="60"/>
      <c r="F17" s="60"/>
      <c r="G17" s="60"/>
      <c r="H17" s="60"/>
      <c r="I17" s="60"/>
      <c r="J17" s="60"/>
    </row>
    <row r="18" spans="1:10" ht="22.5" customHeight="1" x14ac:dyDescent="0.2">
      <c r="A18" s="76" t="s">
        <v>344</v>
      </c>
      <c r="B18" s="91">
        <v>5.11E-2</v>
      </c>
      <c r="C18" s="60"/>
      <c r="D18" s="60"/>
      <c r="E18" s="60"/>
      <c r="F18" s="60"/>
      <c r="G18" s="60"/>
      <c r="H18" s="60"/>
      <c r="I18" s="60"/>
      <c r="J18" s="60"/>
    </row>
    <row r="19" spans="1:10" ht="22.5" customHeight="1" x14ac:dyDescent="0.2">
      <c r="A19" s="79"/>
      <c r="B19" s="82">
        <f>SUM(B18)</f>
        <v>5.11E-2</v>
      </c>
      <c r="C19" s="60"/>
      <c r="D19" s="60"/>
      <c r="E19" s="60"/>
      <c r="F19" s="60"/>
      <c r="G19" s="60"/>
      <c r="H19" s="60"/>
      <c r="I19" s="60"/>
      <c r="J19" s="60"/>
    </row>
    <row r="20" spans="1:10" ht="22.5" customHeight="1" x14ac:dyDescent="0.2">
      <c r="A20" s="79"/>
      <c r="B20" s="81"/>
      <c r="C20" s="60"/>
      <c r="D20" s="60"/>
      <c r="E20" s="60"/>
      <c r="F20" s="60"/>
      <c r="G20" s="60"/>
      <c r="H20" s="60"/>
      <c r="I20" s="60"/>
      <c r="J20" s="60"/>
    </row>
    <row r="21" spans="1:10" ht="22.5" customHeight="1" x14ac:dyDescent="0.2">
      <c r="A21" s="75" t="s">
        <v>345</v>
      </c>
      <c r="B21" s="75" t="s">
        <v>338</v>
      </c>
      <c r="C21" s="60"/>
      <c r="D21" s="60"/>
      <c r="E21" s="60"/>
      <c r="F21" s="60"/>
      <c r="G21" s="60"/>
      <c r="H21" s="60"/>
      <c r="I21" s="60"/>
      <c r="J21" s="60"/>
    </row>
    <row r="22" spans="1:10" ht="22.5" customHeight="1" x14ac:dyDescent="0.2">
      <c r="A22" s="76" t="s">
        <v>346</v>
      </c>
      <c r="B22" s="91">
        <v>6.4999999999999997E-3</v>
      </c>
      <c r="C22" s="60"/>
      <c r="D22" s="83"/>
      <c r="E22" s="60"/>
      <c r="F22" s="60"/>
      <c r="G22" s="60"/>
      <c r="H22" s="60"/>
      <c r="I22" s="60"/>
      <c r="J22" s="60"/>
    </row>
    <row r="23" spans="1:10" ht="22.5" customHeight="1" x14ac:dyDescent="0.2">
      <c r="A23" s="76" t="s">
        <v>347</v>
      </c>
      <c r="B23" s="91">
        <v>0.03</v>
      </c>
      <c r="C23" s="60"/>
      <c r="D23" s="83"/>
      <c r="E23" s="60"/>
      <c r="F23" s="60"/>
      <c r="G23" s="60"/>
      <c r="H23" s="60"/>
      <c r="I23" s="60"/>
      <c r="J23" s="60"/>
    </row>
    <row r="24" spans="1:10" ht="22.5" customHeight="1" x14ac:dyDescent="0.2">
      <c r="A24" s="76" t="s">
        <v>348</v>
      </c>
      <c r="B24" s="91" t="s">
        <v>78</v>
      </c>
      <c r="C24" s="60"/>
      <c r="D24" s="83"/>
      <c r="E24" s="60"/>
      <c r="F24" s="60"/>
      <c r="G24" s="60"/>
      <c r="H24" s="60"/>
      <c r="I24" s="60"/>
      <c r="J24" s="60"/>
    </row>
    <row r="25" spans="1:10" ht="22.5" customHeight="1" x14ac:dyDescent="0.2">
      <c r="A25" s="76" t="s">
        <v>349</v>
      </c>
      <c r="B25" s="91">
        <v>4.4999999999999998E-2</v>
      </c>
      <c r="C25" s="60"/>
      <c r="D25" s="83"/>
      <c r="E25" s="60"/>
      <c r="F25" s="84"/>
      <c r="G25" s="60"/>
      <c r="H25" s="60"/>
      <c r="I25" s="60"/>
      <c r="J25" s="60"/>
    </row>
    <row r="26" spans="1:10" ht="22.5" customHeight="1" x14ac:dyDescent="0.2">
      <c r="A26" s="79"/>
      <c r="B26" s="85">
        <f>SUM(B22:B25)</f>
        <v>8.1499999999999989E-2</v>
      </c>
      <c r="C26" s="86"/>
      <c r="D26" s="86"/>
      <c r="E26" s="86"/>
      <c r="F26" s="86"/>
      <c r="G26" s="86"/>
      <c r="H26" s="86"/>
      <c r="I26" s="86"/>
      <c r="J26" s="86"/>
    </row>
    <row r="27" spans="1:10" ht="22.5" customHeight="1" x14ac:dyDescent="0.2">
      <c r="A27" s="79"/>
      <c r="B27" s="87"/>
      <c r="C27" s="86"/>
      <c r="D27" s="86"/>
      <c r="E27" s="86"/>
      <c r="F27" s="86"/>
      <c r="G27" s="86"/>
      <c r="H27" s="86"/>
      <c r="I27" s="86"/>
      <c r="J27" s="86"/>
    </row>
    <row r="28" spans="1:10" ht="22.5" customHeight="1" x14ac:dyDescent="0.2">
      <c r="A28" s="246" t="s">
        <v>350</v>
      </c>
      <c r="B28" s="247"/>
      <c r="C28" s="86"/>
      <c r="D28" s="86"/>
      <c r="E28" s="86"/>
      <c r="F28" s="86"/>
      <c r="G28" s="86"/>
      <c r="H28" s="86"/>
      <c r="I28" s="86"/>
      <c r="J28" s="86"/>
    </row>
    <row r="29" spans="1:10" x14ac:dyDescent="0.2">
      <c r="A29" s="79"/>
      <c r="B29" s="81"/>
      <c r="C29" s="86"/>
      <c r="D29" s="86"/>
      <c r="E29" s="86"/>
      <c r="F29" s="86"/>
      <c r="G29" s="86"/>
      <c r="H29" s="86"/>
      <c r="I29" s="86"/>
      <c r="J29" s="86"/>
    </row>
    <row r="30" spans="1:10" x14ac:dyDescent="0.2">
      <c r="A30" s="79"/>
      <c r="B30" s="81"/>
      <c r="C30" s="86"/>
      <c r="D30" s="86"/>
      <c r="E30" s="86"/>
      <c r="F30" s="86"/>
      <c r="G30" s="86"/>
      <c r="H30" s="86"/>
      <c r="I30" s="86"/>
      <c r="J30" s="86"/>
    </row>
    <row r="31" spans="1:10" x14ac:dyDescent="0.2">
      <c r="A31" s="79"/>
      <c r="B31" s="81"/>
      <c r="C31" s="86"/>
      <c r="D31" s="86"/>
      <c r="E31" s="86"/>
      <c r="F31" s="86"/>
      <c r="G31" s="86"/>
      <c r="H31" s="86"/>
      <c r="I31" s="86"/>
      <c r="J31" s="86"/>
    </row>
    <row r="32" spans="1:10" x14ac:dyDescent="0.2">
      <c r="A32" s="79"/>
      <c r="B32" s="81"/>
      <c r="C32" s="86"/>
      <c r="D32" s="86"/>
      <c r="E32" s="86"/>
      <c r="F32" s="86"/>
      <c r="G32" s="86"/>
      <c r="H32" s="86"/>
      <c r="I32" s="86"/>
      <c r="J32" s="86"/>
    </row>
    <row r="33" spans="1:9" x14ac:dyDescent="0.2">
      <c r="A33" s="75" t="s">
        <v>351</v>
      </c>
      <c r="B33" s="88">
        <f>ROUND(((1+(B11+B13+B14))*(1+B12)*(1+B18)/(1-B26)-1),4)</f>
        <v>0.19089999999999999</v>
      </c>
      <c r="C33" s="86"/>
      <c r="D33" s="92"/>
      <c r="E33" s="67"/>
      <c r="F33" s="67"/>
      <c r="G33" s="67"/>
      <c r="H33" s="68"/>
      <c r="I33" s="60"/>
    </row>
  </sheetData>
  <mergeCells count="7">
    <mergeCell ref="A28:B28"/>
    <mergeCell ref="A1:B1"/>
    <mergeCell ref="A2:B2"/>
    <mergeCell ref="A3:B3"/>
    <mergeCell ref="A4:B4"/>
    <mergeCell ref="A5:B5"/>
    <mergeCell ref="A7:B7"/>
  </mergeCells>
  <printOptions horizontalCentered="1"/>
  <pageMargins left="0.19685039370078741" right="0.59055118110236227" top="0.39370078740157483" bottom="0.39370078740157483" header="0.11811023622047245" footer="0.19685039370078741"/>
  <pageSetup paperSize="9" orientation="portrait" r:id="rId1"/>
  <headerFooter>
    <oddFooter>&amp;R&amp;10&amp;P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PLANILHA</vt:lpstr>
      <vt:lpstr>CRONOGRAMA 6 MESES</vt:lpstr>
      <vt:lpstr>BDI GERAL</vt:lpstr>
      <vt:lpstr>BDI DIF.</vt:lpstr>
      <vt:lpstr>'BDI DIF.'!Area_de_impressao</vt:lpstr>
      <vt:lpstr>'BDI GERAL'!Area_de_impressao</vt:lpstr>
      <vt:lpstr>'CRONOGRAMA 6 MESES'!Area_de_impressao</vt:lpstr>
      <vt:lpstr>PLANILHA!Area_de_impressao</vt:lpstr>
      <vt:lpstr>'CRONOGRAMA 6 MESES'!Titulos_de_impressao</vt:lpstr>
      <vt:lpstr>PLANILHA!Titulos_de_impressao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Delson</cp:lastModifiedBy>
  <cp:lastPrinted>2024-10-30T13:22:20Z</cp:lastPrinted>
  <dcterms:created xsi:type="dcterms:W3CDTF">2024-10-25T19:36:02Z</dcterms:created>
  <dcterms:modified xsi:type="dcterms:W3CDTF">2024-11-12T12:55:49Z</dcterms:modified>
</cp:coreProperties>
</file>