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EstaPasta_de_trabalho" checkCompatibility="1"/>
  <bookViews>
    <workbookView xWindow="3135" yWindow="2745" windowWidth="21600" windowHeight="11385" tabRatio="979" firstSheet="2" activeTab="6"/>
  </bookViews>
  <sheets>
    <sheet name="RESUMO " sheetId="48" state="hidden" r:id="rId1"/>
    <sheet name="Grafico" sheetId="49" state="hidden" r:id="rId2"/>
    <sheet name="PLQ" sheetId="81" r:id="rId3"/>
    <sheet name="RESUMO" sheetId="82" r:id="rId4"/>
    <sheet name="CRONO" sheetId="83" r:id="rId5"/>
    <sheet name="CRONO FINANCEIRO" sheetId="84" r:id="rId6"/>
    <sheet name="BDI" sheetId="85" r:id="rId7"/>
    <sheet name="GICFER" sheetId="58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1VB3" localSheetId="6">#REF!</definedName>
    <definedName name="_1VB3" localSheetId="5">#REF!</definedName>
    <definedName name="_1VB3" localSheetId="2">#REF!</definedName>
    <definedName name="_1VB3">#REF!</definedName>
    <definedName name="_xlnm._FilterDatabase" localSheetId="2" hidden="1">PLQ!$B$7:$H$8</definedName>
    <definedName name="_xlnm._FilterDatabase" localSheetId="3" hidden="1">RESUMO!$D$6:$E$8</definedName>
    <definedName name="_XXX" localSheetId="6">#REF!</definedName>
    <definedName name="_XXX" localSheetId="2">#REF!</definedName>
    <definedName name="_XXX">#REF!</definedName>
    <definedName name="a" localSheetId="2">#REF!</definedName>
    <definedName name="a">#REF!</definedName>
    <definedName name="A_BritaGrad">1.2246</definedName>
    <definedName name="A_Pilar">0.75^2*PI()</definedName>
    <definedName name="A_Sec_Laj_Tras">1.1728</definedName>
    <definedName name="A_Sec_Tabu">2.45</definedName>
    <definedName name="Acréscimo" localSheetId="6">#REF!</definedName>
    <definedName name="Acréscimo" localSheetId="2">#REF!</definedName>
    <definedName name="Acréscimo">#REF!</definedName>
    <definedName name="_xlnm.Print_Area" localSheetId="6">BDI!$B$1:$G$37</definedName>
    <definedName name="_xlnm.Print_Area" localSheetId="4">CRONO!$A$2:$N$34</definedName>
    <definedName name="_xlnm.Print_Area" localSheetId="5">'CRONO FINANCEIRO'!$A$2:$P$51</definedName>
    <definedName name="_xlnm.Print_Area" localSheetId="2">PLQ!$B$2:$J$328</definedName>
    <definedName name="_xlnm.Print_Area" localSheetId="3">RESUMO!$B$2:$E$24</definedName>
    <definedName name="asdsd" localSheetId="6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terros" localSheetId="6">#REF!</definedName>
    <definedName name="Aterros" localSheetId="2">#REF!</definedName>
    <definedName name="Aterros">#REF!</definedName>
    <definedName name="bghsbhf">[1]Constante!$B$3</definedName>
    <definedName name="BJJJJJJJJJ">[1]valas!$A$3:$A$44</definedName>
    <definedName name="Cabeçalho" localSheetId="6">#REF!</definedName>
    <definedName name="Cabeçalho" localSheetId="5">#REF!</definedName>
    <definedName name="Cabeçalho" localSheetId="2">#REF!</definedName>
    <definedName name="Cabeçalho">#REF!</definedName>
    <definedName name="Calcular" localSheetId="6">#REF!</definedName>
    <definedName name="Calcular" localSheetId="2">#REF!</definedName>
    <definedName name="Calcular">#REF!</definedName>
    <definedName name="CalcularAgora" localSheetId="6">#REF!</definedName>
    <definedName name="CalcularAgora" localSheetId="2">#REF!</definedName>
    <definedName name="CalcularAgora">#REF!</definedName>
    <definedName name="CalcularAterro" localSheetId="2">#REF!</definedName>
    <definedName name="CalcularAterro">#REF!</definedName>
    <definedName name="CalcularCorte" localSheetId="2">#REF!</definedName>
    <definedName name="CalcularCorte">#REF!</definedName>
    <definedName name="COMPLEMENTARES" localSheetId="6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MPLEMENTARE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MPLEMENTARES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MPLEMENTARE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mprimento" localSheetId="6">#REF!</definedName>
    <definedName name="comprimento" localSheetId="2">#REF!</definedName>
    <definedName name="comprimento">#REF!</definedName>
    <definedName name="Conc_Magro_Bloco">2.303</definedName>
    <definedName name="Cortes" localSheetId="6">#REF!</definedName>
    <definedName name="Cortes" localSheetId="2">#REF!</definedName>
    <definedName name="Cortes">#REF!</definedName>
    <definedName name="DAnilo" localSheetId="6">#REF!</definedName>
    <definedName name="DAnilo" localSheetId="2">#REF!</definedName>
    <definedName name="DAnilo">#REF!</definedName>
    <definedName name="DDDDDDDDDDD">[1]valas!$A$3:$A$44</definedName>
    <definedName name="dispositivos" localSheetId="4">[2]dispositivos!$B$1:$B$65415</definedName>
    <definedName name="dispositivos">[2]dispositivos!$B$1:$B$65415</definedName>
    <definedName name="dispositivos1">[3]dispositivos!$A$1:$A$65536</definedName>
    <definedName name="Ext_BordaMaior">61.41</definedName>
    <definedName name="Ext_BordaMenor">49.2429</definedName>
    <definedName name="Ext_Eixo">47.27</definedName>
    <definedName name="fAFGEG">[4]dispositivos!$A$1:$A$65536</definedName>
    <definedName name="Fator_de_Compactação" localSheetId="2">[5]Constante!$B$3</definedName>
    <definedName name="Fator_de_Compactação" localSheetId="3">[5]Constante!$B$3</definedName>
    <definedName name="Fator_de_Compactação">[5]Constante!$B$3</definedName>
    <definedName name="Forma_BlocoE1">16.64*2+16.203</definedName>
    <definedName name="Forma_BlocoE2">13.64*2+11.628</definedName>
    <definedName name="Forma_BloPort">17.64*2.5+18.23</definedName>
    <definedName name="Forma_Trav">91.81</definedName>
    <definedName name="GDAGEGAAAAAAA">[6]valas!$A$3:$A$41</definedName>
    <definedName name="GDGDGD">[7]dispositivos!$B$1:$B$65536</definedName>
    <definedName name="GESGSD">[7]dispositivos!$B$1:$B$65536</definedName>
    <definedName name="Groute">0.55*0.7*0.025*3+0.45*0.45*0.025*5</definedName>
    <definedName name="hhhhhhhhhhhhhhhh">[8]valas!$A$3:$A$41</definedName>
    <definedName name="HTSDGH">[6]valas!$A$3:$A$41</definedName>
    <definedName name="itens" localSheetId="6">[9]dispositivos!#REF!</definedName>
    <definedName name="itens" localSheetId="4">[9]dispositivos!#REF!</definedName>
    <definedName name="itens" localSheetId="2">[9]dispositivos!#REF!</definedName>
    <definedName name="itens" localSheetId="3">[9]dispositivos!#REF!</definedName>
    <definedName name="itens">[9]dispositivos!#REF!</definedName>
    <definedName name="JJJJJJJJJJJJJJJJJ">[6]valas!$A$3:$A$41</definedName>
    <definedName name="JTYKTKTYK">[6]valas!$A$3:$A$41</definedName>
    <definedName name="kdhdjdk">[1]valas!$A$1:$D$44</definedName>
    <definedName name="kkkkkkkkkkkkk">[1]valas!$A$3:$A$44</definedName>
    <definedName name="L_Pilar">5+5.9+3.7</definedName>
    <definedName name="L_Rolamento">9.7</definedName>
    <definedName name="memoria" localSheetId="6">#REF!</definedName>
    <definedName name="memoria" localSheetId="2">#REF!</definedName>
    <definedName name="memoria">#REF!</definedName>
    <definedName name="N_Buzinotes">14</definedName>
    <definedName name="n_preLajes">22</definedName>
    <definedName name="nEstacas_BlocoE1">10</definedName>
    <definedName name="nEstacas_BlocoE2">6</definedName>
    <definedName name="nEstacas_BlocoPort">12</definedName>
    <definedName name="OAC" localSheetId="6">#REF!</definedName>
    <definedName name="OAC" localSheetId="2">#REF!</definedName>
    <definedName name="OAC">#REF!</definedName>
    <definedName name="obras" localSheetId="2">[5]valas!$A$3:$A$14</definedName>
    <definedName name="obras" localSheetId="3">[5]valas!$A$3:$A$14</definedName>
    <definedName name="obras">[5]valas!$A$3:$A$14</definedName>
    <definedName name="obras1" localSheetId="2">[10]valas!$A$3:$A$21</definedName>
    <definedName name="obras1">[10]valas!$A$3:$A$21</definedName>
    <definedName name="Per_Pilar">0.75*2*PI()</definedName>
    <definedName name="Per_Sec_Tab">12</definedName>
    <definedName name="Peso_T168">37303.15</definedName>
    <definedName name="Peso_T355.5">96983.22</definedName>
    <definedName name="Peso_T60">713.63</definedName>
    <definedName name="pq" localSheetId="6">[9]dispositivos!#REF!</definedName>
    <definedName name="pq" localSheetId="4">[9]dispositivos!#REF!</definedName>
    <definedName name="pq" localSheetId="2">[9]dispositivos!#REF!</definedName>
    <definedName name="pq" localSheetId="3">[9]dispositivos!#REF!</definedName>
    <definedName name="pq">[9]dispositivos!#REF!</definedName>
    <definedName name="PQVALE" localSheetId="6">#REF!</definedName>
    <definedName name="PQVALE" localSheetId="4">#REF!</definedName>
    <definedName name="PQVALE" localSheetId="2">#REF!</definedName>
    <definedName name="PQVALE" localSheetId="3">#REF!</definedName>
    <definedName name="PQVALE">#REF!</definedName>
    <definedName name="Print_Area" localSheetId="0">'RESUMO '!$B$2:$D$22</definedName>
    <definedName name="quantidades" localSheetId="6">#REF!</definedName>
    <definedName name="quantidades" localSheetId="5">#REF!</definedName>
    <definedName name="quantidades" localSheetId="2">#REF!</definedName>
    <definedName name="quantidades">#REF!</definedName>
    <definedName name="Rodapé" localSheetId="6">#REF!</definedName>
    <definedName name="Rodapé" localSheetId="2">#REF!</definedName>
    <definedName name="Rodapé">#REF!</definedName>
    <definedName name="SDGSGSG">[7]dispositivos!$B$1:$B$65536</definedName>
    <definedName name="t_Pavimento">0.05</definedName>
    <definedName name="tab" localSheetId="6">[3]dispositivos!#REF!</definedName>
    <definedName name="tab" localSheetId="2">[3]dispositivos!#REF!</definedName>
    <definedName name="tab">[3]dispositivos!#REF!</definedName>
    <definedName name="Tabela" localSheetId="6">#REF!</definedName>
    <definedName name="Tabela" localSheetId="5">#REF!</definedName>
    <definedName name="Tabela" localSheetId="2">#REF!</definedName>
    <definedName name="Tabela">#REF!</definedName>
    <definedName name="tabelafinal" localSheetId="6">[2]dispositivos!#REF!</definedName>
    <definedName name="tabelafinal" localSheetId="4">[2]dispositivos!#REF!</definedName>
    <definedName name="tabelafinal" localSheetId="2">[2]dispositivos!#REF!</definedName>
    <definedName name="tabelafinal" localSheetId="3">[2]dispositivos!#REF!</definedName>
    <definedName name="tabelafinal">[2]dispositivos!#REF!</definedName>
    <definedName name="Taxa_Bloco" localSheetId="6">120*(Vol_BlocoE1+Vol_BlocE2+Vol_BlocoProt)</definedName>
    <definedName name="Taxa_Bloco" localSheetId="5">120*(Vol_BlocoE1+Vol_BlocE2+Vol_BlocoProt)</definedName>
    <definedName name="Taxa_Bloco">120*(Vol_BlocoE1+Vol_BlocE2+Vol_BlocoProt)</definedName>
    <definedName name="Taxa_Pilar" localSheetId="6">BDI!Vol_PIlar*200</definedName>
    <definedName name="Taxa_Pilar" localSheetId="5">'CRONO FINANCEIRO'!Vol_PIlar*200</definedName>
    <definedName name="Taxa_Pilar">BDI!Vol_PIlar*200</definedName>
    <definedName name="Taxa_Travessa" localSheetId="6">Vol_Travessa*150</definedName>
    <definedName name="Taxa_Travessa" localSheetId="5">Vol_Travessa*150</definedName>
    <definedName name="Taxa_Travessa">Vol_Travessa*150</definedName>
    <definedName name="_xlnm.Print_Titles" localSheetId="2">PLQ!$2:$8</definedName>
    <definedName name="TOTAIS" localSheetId="2">[9]dispositivos!$D:$D</definedName>
    <definedName name="TOTAIS" localSheetId="3">[9]dispositivos!$D$1:$D$65536</definedName>
    <definedName name="TOTAIS">[9]dispositivos!$D$1:$D$65536</definedName>
    <definedName name="Unia_Lajotas">0.3*0.2*10.5</definedName>
    <definedName name="valas" localSheetId="2">[5]valas!$A$1:$D$14</definedName>
    <definedName name="valas" localSheetId="3">[5]valas!$A$1:$D$14</definedName>
    <definedName name="valas">[5]valas!$A$1:$D$14</definedName>
    <definedName name="valas1" localSheetId="2">[10]valas!$A$1:$G$21</definedName>
    <definedName name="valas1">[10]valas!$A$1:$G$21</definedName>
    <definedName name="Vol_BlocE2">11.628*2</definedName>
    <definedName name="Vol_BlocoE1">16.203*2</definedName>
    <definedName name="Vol_BlocoProt">18.238*2.5</definedName>
    <definedName name="Vol_Neop_Tipo1">4.5*6.5*0.47*3</definedName>
    <definedName name="Vol_Neop_Tipo2">3.5*3.5*0.47*5</definedName>
    <definedName name="Vol_PIlar" localSheetId="6">L_Pilar*A_Pilar</definedName>
    <definedName name="Vol_PIlar" localSheetId="5">L_Pilar*A_Pilar</definedName>
    <definedName name="Vol_PIlar">L_Pilar*A_Pilar</definedName>
    <definedName name="Vol_Travessa">22.4042*3</definedName>
    <definedName name="Volume_Tab" localSheetId="6">A_Sec_Tabu*Ext_Eixo</definedName>
    <definedName name="Volume_Tab" localSheetId="5">A_Sec_Tabu*Ext_Eixo</definedName>
    <definedName name="Volume_Tab">A_Sec_Tabu*Ext_Eixo</definedName>
    <definedName name="wrn.PENDENCIAS." localSheetId="6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ss" localSheetId="6">#REF!</definedName>
    <definedName name="xss" localSheetId="2">#REF!</definedName>
    <definedName name="xss">#REF!</definedName>
  </definedNames>
  <calcPr calcId="124519"/>
</workbook>
</file>

<file path=xl/calcChain.xml><?xml version="1.0" encoding="utf-8"?>
<calcChain xmlns="http://schemas.openxmlformats.org/spreadsheetml/2006/main">
  <c r="D13" i="85"/>
  <c r="F13"/>
  <c r="D17"/>
  <c r="F17"/>
  <c r="F25" s="1"/>
  <c r="D24"/>
  <c r="F24"/>
  <c r="D25"/>
  <c r="D26"/>
  <c r="E9" s="1"/>
  <c r="D28"/>
  <c r="E34"/>
  <c r="J323" i="81"/>
  <c r="C40" i="84" s="1"/>
  <c r="J322" i="81"/>
  <c r="F26" i="85" l="1"/>
  <c r="G9" s="1"/>
  <c r="F28"/>
  <c r="G20"/>
  <c r="G12"/>
  <c r="G10"/>
  <c r="E22"/>
  <c r="E20"/>
  <c r="E12"/>
  <c r="E10"/>
  <c r="G22"/>
  <c r="G23"/>
  <c r="G21"/>
  <c r="G16"/>
  <c r="G17" s="1"/>
  <c r="G11"/>
  <c r="E23"/>
  <c r="E21"/>
  <c r="E16"/>
  <c r="E17" s="1"/>
  <c r="E11"/>
  <c r="E4" i="84"/>
  <c r="F4"/>
  <c r="G4"/>
  <c r="H4"/>
  <c r="J22" i="81"/>
  <c r="E40" i="84"/>
  <c r="F40"/>
  <c r="G40"/>
  <c r="H40"/>
  <c r="I40"/>
  <c r="J40"/>
  <c r="K40"/>
  <c r="L40"/>
  <c r="M40"/>
  <c r="N40"/>
  <c r="O40"/>
  <c r="P40"/>
  <c r="E13" i="85" l="1"/>
  <c r="G13"/>
  <c r="E24"/>
  <c r="E25" s="1"/>
  <c r="E28" s="1"/>
  <c r="G24"/>
  <c r="G25" s="1"/>
  <c r="G28" s="1"/>
  <c r="J21" i="81"/>
  <c r="J58" l="1"/>
  <c r="J59"/>
  <c r="J60"/>
  <c r="D62" l="1"/>
  <c r="F34" i="84" l="1"/>
  <c r="G34"/>
  <c r="H34"/>
  <c r="I34"/>
  <c r="J34"/>
  <c r="K34"/>
  <c r="L34"/>
  <c r="M34"/>
  <c r="N34"/>
  <c r="O34"/>
  <c r="P34"/>
  <c r="E34"/>
  <c r="J54" i="81"/>
  <c r="J55"/>
  <c r="J56"/>
  <c r="J57"/>
  <c r="J20" l="1"/>
  <c r="M41" i="84" l="1"/>
  <c r="M37"/>
  <c r="M38" s="1"/>
  <c r="M31"/>
  <c r="M32" s="1"/>
  <c r="M28"/>
  <c r="M29" s="1"/>
  <c r="M25"/>
  <c r="M22"/>
  <c r="M23" s="1"/>
  <c r="M19"/>
  <c r="M20" s="1"/>
  <c r="M16"/>
  <c r="M17" s="1"/>
  <c r="M13"/>
  <c r="M14" s="1"/>
  <c r="M10"/>
  <c r="M11" s="1"/>
  <c r="M7"/>
  <c r="M8" s="1"/>
  <c r="M4"/>
  <c r="M5" s="1"/>
  <c r="N41"/>
  <c r="N37"/>
  <c r="N31"/>
  <c r="N32" s="1"/>
  <c r="N28"/>
  <c r="N29" s="1"/>
  <c r="N25"/>
  <c r="N22"/>
  <c r="N19"/>
  <c r="N20" s="1"/>
  <c r="N16"/>
  <c r="N17" s="1"/>
  <c r="N13"/>
  <c r="N10"/>
  <c r="N11" s="1"/>
  <c r="N7"/>
  <c r="N8" s="1"/>
  <c r="N4"/>
  <c r="N5" s="1"/>
  <c r="K29" i="83"/>
  <c r="K27"/>
  <c r="K25"/>
  <c r="K23"/>
  <c r="K21"/>
  <c r="K19"/>
  <c r="K17"/>
  <c r="K15"/>
  <c r="K13"/>
  <c r="K11"/>
  <c r="K9"/>
  <c r="K7"/>
  <c r="K5"/>
  <c r="L29"/>
  <c r="L27"/>
  <c r="L25"/>
  <c r="L23"/>
  <c r="L21"/>
  <c r="L19"/>
  <c r="L17"/>
  <c r="L15"/>
  <c r="L13"/>
  <c r="L11"/>
  <c r="L9"/>
  <c r="L7"/>
  <c r="L5"/>
  <c r="M26" i="84" l="1"/>
  <c r="M35"/>
  <c r="N14"/>
  <c r="N38"/>
  <c r="N23"/>
  <c r="N26"/>
  <c r="N35"/>
  <c r="J198" i="81"/>
  <c r="J194"/>
  <c r="J17" l="1"/>
  <c r="F31" i="84" l="1"/>
  <c r="F32" s="1"/>
  <c r="G31"/>
  <c r="H31"/>
  <c r="H32" s="1"/>
  <c r="I31"/>
  <c r="J31"/>
  <c r="K31"/>
  <c r="L31"/>
  <c r="O31"/>
  <c r="O32" s="1"/>
  <c r="P31"/>
  <c r="P32" s="1"/>
  <c r="E31"/>
  <c r="E32" s="1"/>
  <c r="F28"/>
  <c r="F29" s="1"/>
  <c r="G28"/>
  <c r="G29" s="1"/>
  <c r="H28"/>
  <c r="I28"/>
  <c r="I29" s="1"/>
  <c r="J28"/>
  <c r="K28"/>
  <c r="L28"/>
  <c r="L29" s="1"/>
  <c r="O28"/>
  <c r="O29" s="1"/>
  <c r="P28"/>
  <c r="P29" s="1"/>
  <c r="E28"/>
  <c r="E29" s="1"/>
  <c r="A31"/>
  <c r="A28"/>
  <c r="N23" i="83"/>
  <c r="M23"/>
  <c r="J23"/>
  <c r="I23"/>
  <c r="H23"/>
  <c r="G23"/>
  <c r="F23"/>
  <c r="E23"/>
  <c r="D23"/>
  <c r="C23"/>
  <c r="N21"/>
  <c r="M21"/>
  <c r="J21"/>
  <c r="I21"/>
  <c r="H21"/>
  <c r="G21"/>
  <c r="F21"/>
  <c r="E21"/>
  <c r="D21"/>
  <c r="C21"/>
  <c r="H29" i="84" l="1"/>
  <c r="G32"/>
  <c r="J29"/>
  <c r="I32"/>
  <c r="K29"/>
  <c r="J32"/>
  <c r="K32"/>
  <c r="L32"/>
  <c r="C15" i="82" l="1"/>
  <c r="C14"/>
  <c r="J48" i="81"/>
  <c r="J316"/>
  <c r="J315"/>
  <c r="J314"/>
  <c r="J313"/>
  <c r="J312"/>
  <c r="J311"/>
  <c r="J310"/>
  <c r="J309"/>
  <c r="J308"/>
  <c r="J307"/>
  <c r="J306"/>
  <c r="J305"/>
  <c r="J304"/>
  <c r="J303"/>
  <c r="J301"/>
  <c r="J300"/>
  <c r="J299"/>
  <c r="J298"/>
  <c r="J297"/>
  <c r="J296"/>
  <c r="J295"/>
  <c r="J294"/>
  <c r="J293"/>
  <c r="J292"/>
  <c r="J291"/>
  <c r="J290"/>
  <c r="J289"/>
  <c r="J288"/>
  <c r="J46"/>
  <c r="J45"/>
  <c r="J286"/>
  <c r="J285"/>
  <c r="J284"/>
  <c r="J278"/>
  <c r="J277"/>
  <c r="J276"/>
  <c r="J275"/>
  <c r="J274"/>
  <c r="J272"/>
  <c r="J271"/>
  <c r="J270"/>
  <c r="J269"/>
  <c r="J268"/>
  <c r="J267"/>
  <c r="J266"/>
  <c r="J265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171"/>
  <c r="J37"/>
  <c r="J36"/>
  <c r="J35"/>
  <c r="J15"/>
  <c r="J16"/>
  <c r="J18"/>
  <c r="J19"/>
  <c r="J51"/>
  <c r="B28" i="84" l="1"/>
  <c r="B20" i="83"/>
  <c r="B22"/>
  <c r="B31" i="84"/>
  <c r="D318" i="81"/>
  <c r="J318"/>
  <c r="D15" i="82" s="1"/>
  <c r="C31" i="84" s="1"/>
  <c r="J280" i="81"/>
  <c r="D14" i="82" s="1"/>
  <c r="C28" i="84" s="1"/>
  <c r="D280" i="81"/>
  <c r="N30" i="84" l="1"/>
  <c r="M30"/>
  <c r="N33"/>
  <c r="M33"/>
  <c r="L30"/>
  <c r="H30"/>
  <c r="O30"/>
  <c r="K30"/>
  <c r="J30"/>
  <c r="F30"/>
  <c r="E30"/>
  <c r="I30"/>
  <c r="G30"/>
  <c r="P30"/>
  <c r="P33"/>
  <c r="I33"/>
  <c r="O33"/>
  <c r="L33"/>
  <c r="G33"/>
  <c r="E33"/>
  <c r="H33"/>
  <c r="K33"/>
  <c r="F33"/>
  <c r="J33"/>
  <c r="J167" i="81"/>
  <c r="J169"/>
  <c r="J168"/>
  <c r="J166"/>
  <c r="J165"/>
  <c r="J164"/>
  <c r="I30" i="83" l="1"/>
  <c r="J47" i="84" s="1"/>
  <c r="F13" l="1"/>
  <c r="G13"/>
  <c r="H13"/>
  <c r="I13"/>
  <c r="J13"/>
  <c r="K13"/>
  <c r="L13"/>
  <c r="O13"/>
  <c r="O16"/>
  <c r="P16"/>
  <c r="O19"/>
  <c r="P19"/>
  <c r="P22"/>
  <c r="O22"/>
  <c r="F22"/>
  <c r="G22"/>
  <c r="H22"/>
  <c r="I22"/>
  <c r="J22"/>
  <c r="K22"/>
  <c r="L22"/>
  <c r="G5" l="1"/>
  <c r="H5"/>
  <c r="I4"/>
  <c r="I5" s="1"/>
  <c r="J4"/>
  <c r="J5" s="1"/>
  <c r="K4"/>
  <c r="K5" s="1"/>
  <c r="L4"/>
  <c r="L5" s="1"/>
  <c r="O4"/>
  <c r="O5" s="1"/>
  <c r="P4"/>
  <c r="P5" s="1"/>
  <c r="G7"/>
  <c r="G8" s="1"/>
  <c r="H7"/>
  <c r="H8" s="1"/>
  <c r="I7"/>
  <c r="I8" s="1"/>
  <c r="J7"/>
  <c r="J8" s="1"/>
  <c r="K7"/>
  <c r="K8" s="1"/>
  <c r="L7"/>
  <c r="L8" s="1"/>
  <c r="O7"/>
  <c r="O8" s="1"/>
  <c r="P7"/>
  <c r="P8" s="1"/>
  <c r="G10"/>
  <c r="G11" s="1"/>
  <c r="H10"/>
  <c r="H11" s="1"/>
  <c r="I10"/>
  <c r="I11" s="1"/>
  <c r="J10"/>
  <c r="J11" s="1"/>
  <c r="K10"/>
  <c r="K11" s="1"/>
  <c r="L10"/>
  <c r="L11" s="1"/>
  <c r="H14"/>
  <c r="J14"/>
  <c r="K14"/>
  <c r="L14"/>
  <c r="O14"/>
  <c r="P13"/>
  <c r="P14" s="1"/>
  <c r="G14"/>
  <c r="I14"/>
  <c r="G16"/>
  <c r="G17" s="1"/>
  <c r="H16"/>
  <c r="H17" s="1"/>
  <c r="I16"/>
  <c r="I17" s="1"/>
  <c r="J16"/>
  <c r="J17" s="1"/>
  <c r="K16"/>
  <c r="K17" s="1"/>
  <c r="L16"/>
  <c r="L17" s="1"/>
  <c r="O17"/>
  <c r="P17"/>
  <c r="G19"/>
  <c r="G20" s="1"/>
  <c r="H19"/>
  <c r="H20" s="1"/>
  <c r="I19"/>
  <c r="I20" s="1"/>
  <c r="J19"/>
  <c r="J20" s="1"/>
  <c r="K19"/>
  <c r="K20" s="1"/>
  <c r="L19"/>
  <c r="L20" s="1"/>
  <c r="O20"/>
  <c r="P20"/>
  <c r="G23"/>
  <c r="I23"/>
  <c r="J23"/>
  <c r="K23"/>
  <c r="L23"/>
  <c r="H23"/>
  <c r="O23"/>
  <c r="P23"/>
  <c r="G25"/>
  <c r="G26" s="1"/>
  <c r="H25"/>
  <c r="H26" s="1"/>
  <c r="I25"/>
  <c r="I26" s="1"/>
  <c r="J25"/>
  <c r="J26" s="1"/>
  <c r="K25"/>
  <c r="K26" s="1"/>
  <c r="L25"/>
  <c r="L26" s="1"/>
  <c r="O25"/>
  <c r="O26" s="1"/>
  <c r="P25"/>
  <c r="P26" s="1"/>
  <c r="G35"/>
  <c r="H35"/>
  <c r="I35"/>
  <c r="J35"/>
  <c r="K35"/>
  <c r="L35"/>
  <c r="O35"/>
  <c r="P35"/>
  <c r="G37"/>
  <c r="G38" s="1"/>
  <c r="H37"/>
  <c r="H38" s="1"/>
  <c r="I37"/>
  <c r="I38" s="1"/>
  <c r="J37"/>
  <c r="J38" s="1"/>
  <c r="K37"/>
  <c r="K38" s="1"/>
  <c r="L37"/>
  <c r="L38" s="1"/>
  <c r="O37"/>
  <c r="O38" s="1"/>
  <c r="P37"/>
  <c r="P38" s="1"/>
  <c r="H41"/>
  <c r="I41"/>
  <c r="J41"/>
  <c r="K41"/>
  <c r="P41"/>
  <c r="O41" l="1"/>
  <c r="L41"/>
  <c r="G41"/>
  <c r="H48"/>
  <c r="A40"/>
  <c r="F37"/>
  <c r="E37"/>
  <c r="A37"/>
  <c r="A34"/>
  <c r="F25"/>
  <c r="E25"/>
  <c r="A25"/>
  <c r="E22"/>
  <c r="A22"/>
  <c r="F19"/>
  <c r="E19"/>
  <c r="A19"/>
  <c r="F16"/>
  <c r="E16"/>
  <c r="A16"/>
  <c r="E13"/>
  <c r="A13"/>
  <c r="E10"/>
  <c r="A10"/>
  <c r="F7"/>
  <c r="E7"/>
  <c r="A7"/>
  <c r="A4"/>
  <c r="E5" l="1"/>
  <c r="E11"/>
  <c r="E17"/>
  <c r="E23"/>
  <c r="E35"/>
  <c r="E41"/>
  <c r="F5"/>
  <c r="F17"/>
  <c r="F23"/>
  <c r="F35"/>
  <c r="F41"/>
  <c r="E8"/>
  <c r="E14"/>
  <c r="E20"/>
  <c r="E26"/>
  <c r="E38"/>
  <c r="F8"/>
  <c r="F14"/>
  <c r="F20"/>
  <c r="F26"/>
  <c r="F38"/>
  <c r="G31" i="83" l="1"/>
  <c r="A32"/>
  <c r="A33"/>
  <c r="A34"/>
  <c r="A31"/>
  <c r="B28"/>
  <c r="B40" i="84" s="1"/>
  <c r="B26" i="83"/>
  <c r="B37" i="84" s="1"/>
  <c r="B24" i="83"/>
  <c r="B34" i="84" s="1"/>
  <c r="M25" i="83"/>
  <c r="N25"/>
  <c r="M27"/>
  <c r="N27"/>
  <c r="M29"/>
  <c r="N29"/>
  <c r="M5"/>
  <c r="N5"/>
  <c r="M7"/>
  <c r="N7"/>
  <c r="M11"/>
  <c r="N11"/>
  <c r="M13"/>
  <c r="N13"/>
  <c r="M15"/>
  <c r="N15"/>
  <c r="M17"/>
  <c r="N17"/>
  <c r="M19"/>
  <c r="N19"/>
  <c r="J205" i="81" l="1"/>
  <c r="J206"/>
  <c r="J207"/>
  <c r="J208"/>
  <c r="J209"/>
  <c r="J210"/>
  <c r="J211"/>
  <c r="J212"/>
  <c r="J213"/>
  <c r="J215"/>
  <c r="J216"/>
  <c r="J217"/>
  <c r="J218"/>
  <c r="J219"/>
  <c r="J220"/>
  <c r="J222"/>
  <c r="J223"/>
  <c r="J225"/>
  <c r="J226"/>
  <c r="J227"/>
  <c r="J229"/>
  <c r="J230"/>
  <c r="J231"/>
  <c r="J232"/>
  <c r="J233"/>
  <c r="J234"/>
  <c r="J236"/>
  <c r="J178"/>
  <c r="J179"/>
  <c r="J181"/>
  <c r="J182"/>
  <c r="J183"/>
  <c r="J184"/>
  <c r="J185"/>
  <c r="J186"/>
  <c r="J187"/>
  <c r="J188"/>
  <c r="J189"/>
  <c r="J190"/>
  <c r="J191"/>
  <c r="J195"/>
  <c r="J197"/>
  <c r="J177"/>
  <c r="J157"/>
  <c r="J158"/>
  <c r="J159"/>
  <c r="J161"/>
  <c r="J162"/>
  <c r="J147"/>
  <c r="J146"/>
  <c r="J144"/>
  <c r="J143"/>
  <c r="J142"/>
  <c r="J140"/>
  <c r="J139"/>
  <c r="J138"/>
  <c r="J137"/>
  <c r="J135"/>
  <c r="D149"/>
  <c r="J71"/>
  <c r="J72"/>
  <c r="J74"/>
  <c r="J75"/>
  <c r="J76"/>
  <c r="J77"/>
  <c r="J78"/>
  <c r="J79"/>
  <c r="J81"/>
  <c r="J82"/>
  <c r="J83"/>
  <c r="J84"/>
  <c r="J85"/>
  <c r="J86"/>
  <c r="J88"/>
  <c r="J89"/>
  <c r="J90"/>
  <c r="J91"/>
  <c r="J92"/>
  <c r="J93"/>
  <c r="J96"/>
  <c r="J97"/>
  <c r="J98"/>
  <c r="J100"/>
  <c r="J101"/>
  <c r="J102"/>
  <c r="J104"/>
  <c r="J105"/>
  <c r="J108"/>
  <c r="J109"/>
  <c r="J110"/>
  <c r="J112"/>
  <c r="J113"/>
  <c r="J114"/>
  <c r="J115"/>
  <c r="J116"/>
  <c r="J118"/>
  <c r="J119"/>
  <c r="J121"/>
  <c r="J122"/>
  <c r="J123"/>
  <c r="J124"/>
  <c r="J125"/>
  <c r="J127"/>
  <c r="J128"/>
  <c r="J130"/>
  <c r="J11"/>
  <c r="J12"/>
  <c r="J13"/>
  <c r="J14"/>
  <c r="D20" i="82" l="1"/>
  <c r="B21"/>
  <c r="B22"/>
  <c r="B23"/>
  <c r="B20"/>
  <c r="D325" i="81" l="1"/>
  <c r="D261"/>
  <c r="D200"/>
  <c r="D173"/>
  <c r="D132"/>
  <c r="D39"/>
  <c r="D24"/>
  <c r="J5" i="83" l="1"/>
  <c r="I5"/>
  <c r="H5"/>
  <c r="G5"/>
  <c r="F5"/>
  <c r="E5"/>
  <c r="D5"/>
  <c r="C5"/>
  <c r="C37" i="84"/>
  <c r="J321" i="81"/>
  <c r="C34" i="84" s="1"/>
  <c r="J204" i="81"/>
  <c r="J156"/>
  <c r="J155"/>
  <c r="J154"/>
  <c r="J153"/>
  <c r="J136"/>
  <c r="J70"/>
  <c r="J69"/>
  <c r="J68"/>
  <c r="J67"/>
  <c r="J53"/>
  <c r="J52"/>
  <c r="J50"/>
  <c r="J47"/>
  <c r="J44"/>
  <c r="J43"/>
  <c r="J33"/>
  <c r="J32"/>
  <c r="J31"/>
  <c r="J29"/>
  <c r="J28"/>
  <c r="J132" l="1"/>
  <c r="J62"/>
  <c r="N39" i="84"/>
  <c r="M39"/>
  <c r="N36"/>
  <c r="M36"/>
  <c r="N42"/>
  <c r="M42"/>
  <c r="J36"/>
  <c r="O36"/>
  <c r="L36"/>
  <c r="G36"/>
  <c r="I36"/>
  <c r="P36"/>
  <c r="K36"/>
  <c r="H36"/>
  <c r="G39"/>
  <c r="H39"/>
  <c r="I39"/>
  <c r="L39"/>
  <c r="K39"/>
  <c r="O39"/>
  <c r="P39"/>
  <c r="J39"/>
  <c r="E36"/>
  <c r="F36"/>
  <c r="E39"/>
  <c r="F39"/>
  <c r="J27" i="83"/>
  <c r="I27"/>
  <c r="H27"/>
  <c r="G27"/>
  <c r="F27"/>
  <c r="E27"/>
  <c r="D27"/>
  <c r="C27"/>
  <c r="J25"/>
  <c r="I25"/>
  <c r="H25"/>
  <c r="G25"/>
  <c r="F25"/>
  <c r="E25"/>
  <c r="D25"/>
  <c r="C25"/>
  <c r="J29"/>
  <c r="I29"/>
  <c r="H29"/>
  <c r="G29"/>
  <c r="F29"/>
  <c r="E29"/>
  <c r="D29"/>
  <c r="C29"/>
  <c r="K42" i="84" l="1"/>
  <c r="H42"/>
  <c r="F42"/>
  <c r="G42"/>
  <c r="E42"/>
  <c r="O42"/>
  <c r="P42"/>
  <c r="I42"/>
  <c r="J42"/>
  <c r="L42"/>
  <c r="J13" i="83"/>
  <c r="I13"/>
  <c r="H13"/>
  <c r="G13"/>
  <c r="F13"/>
  <c r="E13"/>
  <c r="D13"/>
  <c r="C13"/>
  <c r="J11"/>
  <c r="I11"/>
  <c r="H11"/>
  <c r="G11"/>
  <c r="F11"/>
  <c r="E11"/>
  <c r="D11"/>
  <c r="C11"/>
  <c r="J15"/>
  <c r="I15"/>
  <c r="H15"/>
  <c r="G15"/>
  <c r="F15"/>
  <c r="E15"/>
  <c r="D15"/>
  <c r="C15"/>
  <c r="J19"/>
  <c r="I19"/>
  <c r="H19"/>
  <c r="G19"/>
  <c r="F19"/>
  <c r="E19"/>
  <c r="D19"/>
  <c r="C19"/>
  <c r="J17"/>
  <c r="I17"/>
  <c r="H17"/>
  <c r="G17"/>
  <c r="F17"/>
  <c r="E17"/>
  <c r="D17"/>
  <c r="C17"/>
  <c r="J9"/>
  <c r="I9"/>
  <c r="H9"/>
  <c r="G9"/>
  <c r="F9"/>
  <c r="E9"/>
  <c r="C9"/>
  <c r="J7"/>
  <c r="I7"/>
  <c r="H7"/>
  <c r="G7"/>
  <c r="F7"/>
  <c r="E7"/>
  <c r="D7"/>
  <c r="C7"/>
  <c r="J39" i="81" l="1"/>
  <c r="D7" i="82" s="1"/>
  <c r="C7" i="84" s="1"/>
  <c r="J173" i="81"/>
  <c r="J149"/>
  <c r="D10" i="82" s="1"/>
  <c r="C16" i="84" s="1"/>
  <c r="J200" i="81"/>
  <c r="J325"/>
  <c r="D16" i="82" s="1"/>
  <c r="D9" l="1"/>
  <c r="C13" i="84" s="1"/>
  <c r="M15" s="1"/>
  <c r="N9"/>
  <c r="M9"/>
  <c r="N18"/>
  <c r="M18"/>
  <c r="D11" i="82"/>
  <c r="C19" i="84" s="1"/>
  <c r="M21" s="1"/>
  <c r="D12" i="82"/>
  <c r="C22" i="84" s="1"/>
  <c r="M24" s="1"/>
  <c r="H9"/>
  <c r="I9"/>
  <c r="L9"/>
  <c r="G9"/>
  <c r="O9"/>
  <c r="P9"/>
  <c r="K9"/>
  <c r="J9"/>
  <c r="F9"/>
  <c r="E9"/>
  <c r="J10" i="81"/>
  <c r="H15" i="84" l="1"/>
  <c r="N15"/>
  <c r="L24"/>
  <c r="N24"/>
  <c r="I21"/>
  <c r="N21"/>
  <c r="H21"/>
  <c r="K21"/>
  <c r="F21"/>
  <c r="O21"/>
  <c r="L21"/>
  <c r="G21"/>
  <c r="J21"/>
  <c r="E21"/>
  <c r="P21"/>
  <c r="K24"/>
  <c r="G24"/>
  <c r="I24"/>
  <c r="F24"/>
  <c r="O24"/>
  <c r="P24"/>
  <c r="J24"/>
  <c r="E24"/>
  <c r="H24"/>
  <c r="L15"/>
  <c r="E15"/>
  <c r="K15"/>
  <c r="F15"/>
  <c r="J15"/>
  <c r="G15"/>
  <c r="O15"/>
  <c r="P15"/>
  <c r="I15"/>
  <c r="J24" i="81"/>
  <c r="J261"/>
  <c r="J328" s="1"/>
  <c r="D6" i="82" l="1"/>
  <c r="C4" i="84" s="1"/>
  <c r="M6" s="1"/>
  <c r="D8" i="82"/>
  <c r="C10" i="84" s="1"/>
  <c r="D13" i="82"/>
  <c r="D18" l="1"/>
  <c r="N12" i="84"/>
  <c r="M12"/>
  <c r="H12"/>
  <c r="I12"/>
  <c r="E12"/>
  <c r="L12"/>
  <c r="P6"/>
  <c r="N6"/>
  <c r="G12"/>
  <c r="K12"/>
  <c r="J12"/>
  <c r="O10"/>
  <c r="M9" i="83"/>
  <c r="P10" i="84"/>
  <c r="N9" i="83"/>
  <c r="F10" i="84"/>
  <c r="D9" i="83"/>
  <c r="L6" i="84"/>
  <c r="I6"/>
  <c r="J6"/>
  <c r="K6"/>
  <c r="O6"/>
  <c r="H6"/>
  <c r="E6"/>
  <c r="F6"/>
  <c r="G6"/>
  <c r="G18"/>
  <c r="H18"/>
  <c r="K18"/>
  <c r="P18"/>
  <c r="L18"/>
  <c r="O18"/>
  <c r="I18"/>
  <c r="J18"/>
  <c r="C25"/>
  <c r="F18"/>
  <c r="E18"/>
  <c r="C7" i="48"/>
  <c r="B6" i="49" s="1"/>
  <c r="B19" i="48"/>
  <c r="A2" i="49" s="1"/>
  <c r="B5" i="48"/>
  <c r="A3" i="49" s="1"/>
  <c r="B17" i="48"/>
  <c r="A4" i="49" s="1"/>
  <c r="B15" i="48"/>
  <c r="A5" i="49" s="1"/>
  <c r="B13" i="48"/>
  <c r="A7" i="49" s="1"/>
  <c r="B11" i="48"/>
  <c r="A8" i="49" s="1"/>
  <c r="B9" i="48"/>
  <c r="A1" i="49" s="1"/>
  <c r="B7" i="48"/>
  <c r="A6" i="49" s="1"/>
  <c r="C9" i="48"/>
  <c r="B1" i="49" s="1"/>
  <c r="C19" i="48"/>
  <c r="B2" i="49" s="1"/>
  <c r="C5" i="48"/>
  <c r="B3" i="49" s="1"/>
  <c r="C11" i="48"/>
  <c r="B8" i="49" s="1"/>
  <c r="C17" i="48"/>
  <c r="B4" i="49" s="1"/>
  <c r="C15" i="48"/>
  <c r="B5" i="49" s="1"/>
  <c r="C13" i="48"/>
  <c r="B7" i="49" s="1"/>
  <c r="N27" i="84" l="1"/>
  <c r="M27"/>
  <c r="M45" s="1"/>
  <c r="F11"/>
  <c r="F12"/>
  <c r="P11"/>
  <c r="P12"/>
  <c r="O11"/>
  <c r="O12"/>
  <c r="G27"/>
  <c r="G45" s="1"/>
  <c r="J27"/>
  <c r="J45" s="1"/>
  <c r="P27"/>
  <c r="O27"/>
  <c r="I27"/>
  <c r="I45" s="1"/>
  <c r="H27"/>
  <c r="H45" s="1"/>
  <c r="K27"/>
  <c r="K45" s="1"/>
  <c r="L27"/>
  <c r="L45" s="1"/>
  <c r="C46"/>
  <c r="E27"/>
  <c r="E45" s="1"/>
  <c r="F27"/>
  <c r="C21" i="48"/>
  <c r="D11" s="1"/>
  <c r="P45" i="84" l="1"/>
  <c r="P43" s="1"/>
  <c r="K43"/>
  <c r="F45"/>
  <c r="F43" s="1"/>
  <c r="O45"/>
  <c r="O43" s="1"/>
  <c r="L43"/>
  <c r="N45"/>
  <c r="N43" s="1"/>
  <c r="M43"/>
  <c r="D13"/>
  <c r="D28"/>
  <c r="D31"/>
  <c r="G43"/>
  <c r="D25"/>
  <c r="J43"/>
  <c r="H43"/>
  <c r="D37"/>
  <c r="D34"/>
  <c r="D4"/>
  <c r="D40"/>
  <c r="D16"/>
  <c r="D7"/>
  <c r="D10"/>
  <c r="D19"/>
  <c r="D22"/>
  <c r="I43"/>
  <c r="E46"/>
  <c r="E43"/>
  <c r="E44" s="1"/>
  <c r="D7" i="48"/>
  <c r="D19"/>
  <c r="D9"/>
  <c r="D15"/>
  <c r="D13"/>
  <c r="D5"/>
  <c r="D21" s="1"/>
  <c r="D17"/>
  <c r="F46" i="84" l="1"/>
  <c r="G46" s="1"/>
  <c r="H46" s="1"/>
  <c r="I46" s="1"/>
  <c r="J46" s="1"/>
  <c r="K46" s="1"/>
  <c r="L46" s="1"/>
  <c r="M46" s="1"/>
  <c r="N46" s="1"/>
  <c r="O46" s="1"/>
  <c r="P46" s="1"/>
  <c r="F44"/>
  <c r="G44" s="1"/>
  <c r="H44" s="1"/>
  <c r="I44" s="1"/>
  <c r="J44" s="1"/>
  <c r="K44" s="1"/>
  <c r="L44" s="1"/>
  <c r="M44" s="1"/>
  <c r="N44" s="1"/>
  <c r="O44" s="1"/>
  <c r="P44" s="1"/>
  <c r="D44"/>
</calcChain>
</file>

<file path=xl/sharedStrings.xml><?xml version="1.0" encoding="utf-8"?>
<sst xmlns="http://schemas.openxmlformats.org/spreadsheetml/2006/main" count="990" uniqueCount="643">
  <si>
    <t>DESCRIÇÃO</t>
  </si>
  <si>
    <t>PREÇO TOTAL R$</t>
  </si>
  <si>
    <t>PREÇO TOTAL DA OBRA</t>
  </si>
  <si>
    <t>%</t>
  </si>
  <si>
    <t>DISCRIMINAÇÃO</t>
  </si>
  <si>
    <t>DMT
(km)</t>
  </si>
  <si>
    <t>ESPECIFICAÇÃO</t>
  </si>
  <si>
    <t>UNID.</t>
  </si>
  <si>
    <t>QUADRO DEMONSTRATIVO DO ORÇAMENTO</t>
  </si>
  <si>
    <t xml:space="preserve">TOTAL DA PLANILHA: </t>
  </si>
  <si>
    <t xml:space="preserve">QUANTIDADE </t>
  </si>
  <si>
    <t/>
  </si>
  <si>
    <t>UNITÁRIO</t>
  </si>
  <si>
    <t>TOTAL</t>
  </si>
  <si>
    <t>PREÇO</t>
  </si>
  <si>
    <t>Observação:</t>
  </si>
  <si>
    <t>PE-Qd 19</t>
  </si>
  <si>
    <t>R$</t>
  </si>
  <si>
    <t>Subtotal dos Itens do Quadro de Quantidades</t>
  </si>
  <si>
    <t>RESUMO DOS PREÇOS</t>
  </si>
  <si>
    <t>PE-Qd 18</t>
  </si>
  <si>
    <t>CRONOGRAMA DE EXECUÇÃO DAS OBRAS</t>
  </si>
  <si>
    <t>DIAS</t>
  </si>
  <si>
    <t>SERVIÇOS</t>
  </si>
  <si>
    <t>CÓDIGO</t>
  </si>
  <si>
    <t xml:space="preserve">SERVIÇOS PRELIMINARES  </t>
  </si>
  <si>
    <t xml:space="preserve">DEMOLIÇÃO DE CONCRETO SIMPLES  </t>
  </si>
  <si>
    <t xml:space="preserve">DEMOLIÇÃO DE CONCRETO ARMADO COM MARTELETE E CORTE OXIACETILENO  </t>
  </si>
  <si>
    <t xml:space="preserve">REMOÇÃO DE PLACA DE SINALIZAÇÃO  </t>
  </si>
  <si>
    <t xml:space="preserve">TERRAPLENAGEM  </t>
  </si>
  <si>
    <t xml:space="preserve">COMPACTAÇÃO  </t>
  </si>
  <si>
    <t xml:space="preserve">COMPACTAÇÃO DE ATERROS A 100% DO PROCTOR NORMAL  </t>
  </si>
  <si>
    <t xml:space="preserve">COMPACTAÇÃO DE ATERROS A 100% DO PROCTOR INTERMEDIÁRIO  </t>
  </si>
  <si>
    <t xml:space="preserve">CORTE  </t>
  </si>
  <si>
    <t xml:space="preserve">ESCAVAÇÃO, CARGA E TRANSPORTE DE MATERIAL DE 1ª CATEGORIA NA DISTÂNCIA DE 3.000 M - CAMINHO DE SERVIÇO PAVIMENTADO - COM ESCAVADEIRA E CAMINHÃO BASCULANTE DE 14 M³  </t>
  </si>
  <si>
    <t xml:space="preserve">TRANSPORTE COM CAMINHÃO BASCULANTE DE 14 M³ - RODOVIA PAVIMENTADA  </t>
  </si>
  <si>
    <t xml:space="preserve">INDENIZAÇÃO DE BOTA-FORA (SOLO)  </t>
  </si>
  <si>
    <t xml:space="preserve">DRENAGEM E OAC  </t>
  </si>
  <si>
    <t xml:space="preserve">DISPOSITIVOS DE DRENAGEM  </t>
  </si>
  <si>
    <t xml:space="preserve">MEIO FIO DE CONCRETO - MFC 01 - AREIA E BRITA COMERCIAIS - FORMA DE MADEIRA  </t>
  </si>
  <si>
    <t xml:space="preserve">MEIO FIO DE CONCRETO - MFC 05 - AREIA E BRITA COMERCIAIS - FORMA DE MADEIRA  </t>
  </si>
  <si>
    <t xml:space="preserve">REDE TUBULAR  </t>
  </si>
  <si>
    <t xml:space="preserve">OBRAS DE ARTE ESPECIAL - (VIADUTO)  </t>
  </si>
  <si>
    <t xml:space="preserve">INFRAESTRUTURA  </t>
  </si>
  <si>
    <t xml:space="preserve">ESTACAS  </t>
  </si>
  <si>
    <t xml:space="preserve">ARMAÇÃO EM AÇO CA-50 - FORNECIMENTO, PREPARO E COLOCAÇÃO  </t>
  </si>
  <si>
    <t xml:space="preserve">ENSAIO DE INTEGRIDADE DAS ESTACAS PIT  </t>
  </si>
  <si>
    <t xml:space="preserve">ENSAIO DE PROVA DE CARGA PDA  </t>
  </si>
  <si>
    <t xml:space="preserve">BLOCOS  </t>
  </si>
  <si>
    <t xml:space="preserve">ESCAVAÇÃO MECÂNICA DE VALA EM MATERIAL DE 1ª CATEGORIA  </t>
  </si>
  <si>
    <t xml:space="preserve">REATERRO E COMPACTAÇÃO COM SOQUETE VIBRATÓRIO  </t>
  </si>
  <si>
    <t xml:space="preserve">CONCRETO MAGRO - CONFECÇÃO EM BETONEIRA E LANÇAMENTO MANUAL - AREIA E BRITA COMERCIAIS  </t>
  </si>
  <si>
    <t xml:space="preserve">FORMAS DE COMPENSADO RESINADO 14 MM - USO GERAL - UTILIZAÇÃO DE 3 VEZES - CONFECÇÃO, INSTALAÇÃO E RETIRADA  </t>
  </si>
  <si>
    <t xml:space="preserve">ENCONTROS  </t>
  </si>
  <si>
    <t xml:space="preserve">MUROS  </t>
  </si>
  <si>
    <t xml:space="preserve">ESCAVAÇÃO MANUAL EM MATERIAL DE 1ª CATEGORIA  </t>
  </si>
  <si>
    <t xml:space="preserve">MESOESTRUTURA  </t>
  </si>
  <si>
    <t xml:space="preserve">PILARES  </t>
  </si>
  <si>
    <t xml:space="preserve">FORMAS DE COMPENSADO PLASTIFICADO 14 MM - USO GERAL - UTILIZAÇÃO DE 3 VEZES - CONFECÇÃO, INSTALAÇÃO E RETIRADA  </t>
  </si>
  <si>
    <t xml:space="preserve">TRAVESSAS  </t>
  </si>
  <si>
    <t xml:space="preserve">APARELHOS DE NEOPRENE  </t>
  </si>
  <si>
    <t xml:space="preserve">APARELHO DE APOIO DE NEOPRENE FRETADO PARA ESTRUTURAS PRÉ-MOLDADAS - FORNECIMENTO E INSTALAÇÃO  </t>
  </si>
  <si>
    <t xml:space="preserve">SUPERESTRUTURA  </t>
  </si>
  <si>
    <t xml:space="preserve">LAJE DE TRANSIÇÃO E EXTREMIDADE  </t>
  </si>
  <si>
    <t xml:space="preserve">LAJES PRÉ MOLDADAS (PRÉ-LAJES)  </t>
  </si>
  <si>
    <t xml:space="preserve">TRELIÇA NERVURADA TRÊS BARRAS LONGITUDINAIS INTERLIGADAS POR DUAS DIAGONAIS SINUSOIDAL - FORNECIMENTO E INSTALAÇÃO  </t>
  </si>
  <si>
    <t xml:space="preserve">LANÇAMENTO DE PRÉ-LAJE COM UTILIZAÇÃO DE GUINDAUTO  </t>
  </si>
  <si>
    <t xml:space="preserve">ESTRUTURA METÁLICA  </t>
  </si>
  <si>
    <t xml:space="preserve">FORNECIMENTO, FABRICAÇÃO, TRANSPORTE, MONTAGEM E PINTURA DE ESTRUTURA METÁLICA  </t>
  </si>
  <si>
    <t xml:space="preserve">LANÇAMENTO DE VIGA PRÉ-MOLDADA DE ATÉ 500 KN COM UTILIZAÇÃO DE GUINDASTE  </t>
  </si>
  <si>
    <t xml:space="preserve">LAJE DE PISTA (TABULEIRO)  </t>
  </si>
  <si>
    <t xml:space="preserve">ESCORAMENTO METÁLICO COM QUADRO TUBULAR CONTRAVENTADO - CAPACIDADE DE CARGA ATÉ 3,8 T/M² - QUADRO DE 1,0 X 1,0 X 1,2 M - UTILIZAÇÃO DE 50 VEZES - FORNECIMENTO, INSTALAÇÃO E RETIRADA  </t>
  </si>
  <si>
    <t xml:space="preserve">ESCORAMENTO COM PERFIS METÁLICOS I 152 MM X 10,8 KG/M A CADA METRO E CHAPAS DE AÇO - ESTRONCAS A CADA 2 M NÃO INCLUÍDAS - PROFUNDIDADE DE ATÉ 10 M - AÇO COM UTILIZAÇÃO DE 20 VEZES - FORNECIMENTO, INSTALAÇÃO E RETIRADA  </t>
  </si>
  <si>
    <t xml:space="preserve">JUNTA DE DILATAÇÃO  </t>
  </si>
  <si>
    <t xml:space="preserve">JUNTA DE DILATAÇÃO EM PERFIL EXTRUDADO DE BORRACHA VULCANIZADA DE 20 X 40 MM - FORNECIMENTO E INSTALAÇÃO  </t>
  </si>
  <si>
    <t xml:space="preserve">ACABAMENTOS  </t>
  </si>
  <si>
    <t xml:space="preserve">PAVIMENTAÇÃO  </t>
  </si>
  <si>
    <t xml:space="preserve">REGULARIZAÇÃO DO SUBLEITO  </t>
  </si>
  <si>
    <t xml:space="preserve">BASE OU SUB-BASE DE BICA CORRIDA COM AGREGADO COMERCIAL  </t>
  </si>
  <si>
    <t xml:space="preserve">BASE OU SUB-BASE DE BRITA GRADUADA COM BRITA COMERCIAL  </t>
  </si>
  <si>
    <t xml:space="preserve">IMPRIMAÇÃO COM ASFALTO DILUIDO  </t>
  </si>
  <si>
    <t xml:space="preserve">PINTURA DE LIGAÇÃO  </t>
  </si>
  <si>
    <t xml:space="preserve">CONCRETO ASFÁLTICO - FAIXA C - MASSA COMERCIAL  </t>
  </si>
  <si>
    <t xml:space="preserve">AQUISIÇÃO DE MATERIAL BETUMINOSO  </t>
  </si>
  <si>
    <t xml:space="preserve">EMULSÃO ASFÁLTICA RR-1C  </t>
  </si>
  <si>
    <t xml:space="preserve">MASSA ASFÁLTICA COMERCIAL - CAPA DE ROLAMENTO  </t>
  </si>
  <si>
    <t xml:space="preserve">TRANSPORTE DE MATERIAL BETUMINOSO  </t>
  </si>
  <si>
    <t xml:space="preserve">OBRAS COMPLEMENTARES  </t>
  </si>
  <si>
    <t xml:space="preserve">MURO DE VEDAÇÃO EM BLOCOS DE CONCRETO  </t>
  </si>
  <si>
    <t xml:space="preserve">CONCRETO CICLÓPICO FCK=20MPA - CONFECÇÃO EM BETONEIRA E LANÇAMENTO MANUAL - AREIA, BRITA E PEDRA DE MÃO COMERCIAIS  </t>
  </si>
  <si>
    <t xml:space="preserve">CHAPISCO APLICADO EM ALVENARIAS E ESTRUTURAS DE CONCRETO, COM COLHER DE PEDREIRO  </t>
  </si>
  <si>
    <t xml:space="preserve">PISO TÁTIL ALERTA/DIRECIONAL EM COR CONSTRATANTE - 0,20M X 0,20M  </t>
  </si>
  <si>
    <t xml:space="preserve">URBANIZAÇÃO E PAISAGISMO (SOB O VIADUTO E ILHAS)  </t>
  </si>
  <si>
    <t xml:space="preserve">SINALIZAÇÃO  </t>
  </si>
  <si>
    <t xml:space="preserve">SINALIZAÇÃO HORIZONTAL  </t>
  </si>
  <si>
    <t xml:space="preserve">PINTURA DE FAIXA - TINTA BASE ACRÍLICA - ESPESSURA DE 0,4 MM  </t>
  </si>
  <si>
    <t xml:space="preserve">PINTURA DE SETAS E ZEBRADOS - TINTA BASE ACRÍLICA - ESPESSURA DE 0,4 MM  </t>
  </si>
  <si>
    <t xml:space="preserve">SINALIZAÇÃO VERTICAL  </t>
  </si>
  <si>
    <t xml:space="preserve">SINALIZAÇÃO DE OBRA  </t>
  </si>
  <si>
    <t xml:space="preserve">BARREIRAS DE SINALIZAÇÃO  </t>
  </si>
  <si>
    <t xml:space="preserve">INSTALAÇÕES ELÉTRICAS / TELEFONIA  </t>
  </si>
  <si>
    <t xml:space="preserve">REDE SUBTERRANEA A INSTALAR  </t>
  </si>
  <si>
    <t xml:space="preserve">ELETRODUTO DE AÇO GALVANIZADO, CLASSE SEMI PESADO, DN 40 MM (1 1/2  ), APARENTE, INSTALADO EM PAREDE - FORNECIMENTO E INSTALAÇÃO. AF_11/2016_P  </t>
  </si>
  <si>
    <t xml:space="preserve">CABO DE COBRE FLEXÍVEL ISOLADO, 185 MM², ANTI-CHAMA 450/750 V, PARA DISTRIBUIÇÃO - FORNECIMENTO E INSTALAÇÃO. AF_12/2015  </t>
  </si>
  <si>
    <t xml:space="preserve">CORDOALHA DE COBRE NU 35 MM², NÃO ENTERRADA, COM ISOLADOR - FORNECIMENTO E INSTALAÇÃO  </t>
  </si>
  <si>
    <t xml:space="preserve">CORDOALHA DE COBRE NU 70 MM², NÃO ENTERRADA, COM ISOLADOR - FORNECIMENTO E INSTALAÇÃO  </t>
  </si>
  <si>
    <t xml:space="preserve">CABO DE COBRE FLEXÍVEL ISOLADO, 35 MM², ANTI-CHAMA 0,6/1,0 KV, PARA DISTRIBUIÇÃO - FORNECIMENTO E INSTALAÇÃO. AF_12/2015  </t>
  </si>
  <si>
    <t xml:space="preserve">SISTEMA DE ILUMINAÇÃO DO VIADUTO  </t>
  </si>
  <si>
    <t xml:space="preserve">CABO DE COBRE FLEXÍVEL ISOLADO, 6 MM², ANTI-CHAMA 0,6/1,0 KV, PARA CIRCUITOS TERMINAIS - FORNECIMENTO E INSTALAÇÃO. AF_12/2015  </t>
  </si>
  <si>
    <t xml:space="preserve">REDE ÁEREA A REMOVER  </t>
  </si>
  <si>
    <t xml:space="preserve">RETIRADA MECANIZADA DE POSTES (CONCRETO, MADEIRA, FERRO E TRILHO) SEM REUTILIZAÇÃO  </t>
  </si>
  <si>
    <t xml:space="preserve">RECOLHIMENTO E REBOBINAMENTO DE CABOS METÁLICOS AÉREOS ESPINADOS EM CORDOALHA  </t>
  </si>
  <si>
    <t xml:space="preserve">REDE AÉREA A INSTALAR - RUAS BENJAMIN CONSTANT  </t>
  </si>
  <si>
    <t xml:space="preserve">CABO DE COBRE FLEXÍVEL ISOLADO, 50 MM², ANTI-CHAMA 0,6/1,0 KV, PARA DISTRIBUIÇÃO - FORNECIMENTO E INSTALAÇÃO. AF_12/2015  </t>
  </si>
  <si>
    <t xml:space="preserve">REDE SUBTERRANEA A INSTALAR (MRS)  </t>
  </si>
  <si>
    <t xml:space="preserve">CABO DE COBRE UNIPOLAR 50 MM2, BLINDADO, ISOLACAO 12/20 KV EPR, COBERTURA EM PVC - FORNECIMENTO E INSTALAÇÃO  </t>
  </si>
  <si>
    <t xml:space="preserve">REDE ÁEREA A REMOVER (MRS)  </t>
  </si>
  <si>
    <t xml:space="preserve">MOBILIZAÇÃO E DESMOBILIZAÇÃO DE PESSOAL E EQUIPAMENTOS  </t>
  </si>
  <si>
    <t xml:space="preserve">CONSTRUÇÃO COMPLETA DE CANTEIRO DE OBRAS  </t>
  </si>
  <si>
    <t xml:space="preserve">ADMINISTRAÇÃO LOCAL  </t>
  </si>
  <si>
    <t>PROJETO EXECUTIVO DE ENGENHARIA DO VIADUTO BENJAMIN CONSTANT</t>
  </si>
  <si>
    <t>CPU-13</t>
  </si>
  <si>
    <t>CPU-14</t>
  </si>
  <si>
    <t>CPU-01</t>
  </si>
  <si>
    <t>CPU-02</t>
  </si>
  <si>
    <t>CPU-03</t>
  </si>
  <si>
    <t>M1946</t>
  </si>
  <si>
    <t>M0104</t>
  </si>
  <si>
    <t>M0783</t>
  </si>
  <si>
    <t>CPU-05</t>
  </si>
  <si>
    <t>CPU-06</t>
  </si>
  <si>
    <t>CPU-08</t>
  </si>
  <si>
    <t>CPU-09</t>
  </si>
  <si>
    <t>CPU-10</t>
  </si>
  <si>
    <t>CPU-11</t>
  </si>
  <si>
    <t>CPU-12</t>
  </si>
  <si>
    <t>CPU-20</t>
  </si>
  <si>
    <t>CPU-21</t>
  </si>
  <si>
    <t>CPU-22</t>
  </si>
  <si>
    <t>LOCAL: RUA BENJAMIN CONSTANT</t>
  </si>
  <si>
    <t>TRECHO: JUIZ DE FORA/MINAS GERAIS</t>
  </si>
  <si>
    <t>EXTENSÃO: 340,00M</t>
  </si>
  <si>
    <t>SEGMENTO: SOBRE RUAS JOSÉ CALIL AHOUAGI E FRANCISCO BERNARDINO</t>
  </si>
  <si>
    <t>VALOR DA ETAPA</t>
  </si>
  <si>
    <t>TOTAIS SIMPLES    (%)</t>
  </si>
  <si>
    <t>TOTAIS ACUMULADOS    (%)</t>
  </si>
  <si>
    <t>TOTAIS SIMPLES    (R$)</t>
  </si>
  <si>
    <t>TOTAIS ACUMULADOS    (R$)</t>
  </si>
  <si>
    <t>CRONOGRAMA FÍSICO-FINANCEIRO</t>
  </si>
  <si>
    <t>PE-Qd 14</t>
  </si>
  <si>
    <t>ITEM</t>
  </si>
  <si>
    <t>1.</t>
  </si>
  <si>
    <t>2.</t>
  </si>
  <si>
    <t>2.1.</t>
  </si>
  <si>
    <t>2.1.1.</t>
  </si>
  <si>
    <t>2.1.2.</t>
  </si>
  <si>
    <t>2.2.</t>
  </si>
  <si>
    <t>2.2.1.</t>
  </si>
  <si>
    <t>2.2.2.</t>
  </si>
  <si>
    <t>2.2.3.</t>
  </si>
  <si>
    <t>3.</t>
  </si>
  <si>
    <t>3.1.</t>
  </si>
  <si>
    <t>3.2.</t>
  </si>
  <si>
    <t>4.</t>
  </si>
  <si>
    <t>4.1.</t>
  </si>
  <si>
    <t>4.1.1.</t>
  </si>
  <si>
    <t>4.1.1.1.</t>
  </si>
  <si>
    <t>4.1.1.2.</t>
  </si>
  <si>
    <t>4.1.1.3.</t>
  </si>
  <si>
    <t>4.1.1.4.</t>
  </si>
  <si>
    <t>4.1.1.5.</t>
  </si>
  <si>
    <t>4.1.1.6.</t>
  </si>
  <si>
    <t>4.1.2.</t>
  </si>
  <si>
    <t>4.1.2.1.</t>
  </si>
  <si>
    <t>4.1.2.2.</t>
  </si>
  <si>
    <t>4.1.2.3.</t>
  </si>
  <si>
    <t>4.1.2.4.</t>
  </si>
  <si>
    <t>4.1.2.5.</t>
  </si>
  <si>
    <t>4.1.2.6.</t>
  </si>
  <si>
    <t>4.1.3.</t>
  </si>
  <si>
    <t>4.1.3.1.</t>
  </si>
  <si>
    <t>4.1.3.2.</t>
  </si>
  <si>
    <t>4.1.3.3.</t>
  </si>
  <si>
    <t>4.1.3.4.</t>
  </si>
  <si>
    <t>4.1.3.5.</t>
  </si>
  <si>
    <t>4.1.3.6.</t>
  </si>
  <si>
    <t>4.1.4.</t>
  </si>
  <si>
    <t>4.1.4.1.</t>
  </si>
  <si>
    <t>4.1.4.2.</t>
  </si>
  <si>
    <t>4.1.4.3.</t>
  </si>
  <si>
    <t>4.1.4.4.</t>
  </si>
  <si>
    <t>4.1.4.5.</t>
  </si>
  <si>
    <t>4.1.4.6.</t>
  </si>
  <si>
    <t>4.2.</t>
  </si>
  <si>
    <t>4.2.1.</t>
  </si>
  <si>
    <t>4.2.2.</t>
  </si>
  <si>
    <t>4.2.3.</t>
  </si>
  <si>
    <t>4.2.3.1.</t>
  </si>
  <si>
    <t>4.2.3.2.</t>
  </si>
  <si>
    <t>4.3.</t>
  </si>
  <si>
    <t>4.3.1.</t>
  </si>
  <si>
    <t>4.3.2.</t>
  </si>
  <si>
    <t>4.3.3.</t>
  </si>
  <si>
    <t>4.3.3.1.</t>
  </si>
  <si>
    <t>4.3.3.2.</t>
  </si>
  <si>
    <t>4.3.4.</t>
  </si>
  <si>
    <t>4.3.5.</t>
  </si>
  <si>
    <t>4.3.5.1.</t>
  </si>
  <si>
    <t>4.3.5.2.</t>
  </si>
  <si>
    <t>4.4.</t>
  </si>
  <si>
    <t>4.4.1.</t>
  </si>
  <si>
    <t>5.</t>
  </si>
  <si>
    <t>5.1.</t>
  </si>
  <si>
    <t>5.2.</t>
  </si>
  <si>
    <t>5.3.</t>
  </si>
  <si>
    <t>5.4.</t>
  </si>
  <si>
    <t>5.5.</t>
  </si>
  <si>
    <t>5.6.</t>
  </si>
  <si>
    <t>5.7.</t>
  </si>
  <si>
    <t>5.7.1.</t>
  </si>
  <si>
    <t>5.7.2.</t>
  </si>
  <si>
    <t>5.7.3.</t>
  </si>
  <si>
    <t>5.8.</t>
  </si>
  <si>
    <t>5.8.1.</t>
  </si>
  <si>
    <t>5.8.2.</t>
  </si>
  <si>
    <t>6.</t>
  </si>
  <si>
    <t>6.1.</t>
  </si>
  <si>
    <t>6.1.1.</t>
  </si>
  <si>
    <t>6.1.2.</t>
  </si>
  <si>
    <t>6.1.3.</t>
  </si>
  <si>
    <t>6.1.4.</t>
  </si>
  <si>
    <t>6.1.5.</t>
  </si>
  <si>
    <t>6.1.6.</t>
  </si>
  <si>
    <t>6.1.7.</t>
  </si>
  <si>
    <t>7.</t>
  </si>
  <si>
    <t>7.1.</t>
  </si>
  <si>
    <t>7.1.1.</t>
  </si>
  <si>
    <t>7.1.2.</t>
  </si>
  <si>
    <t>7.1.3.</t>
  </si>
  <si>
    <t>7.2.</t>
  </si>
  <si>
    <t>7.3.</t>
  </si>
  <si>
    <t>7.3.1.</t>
  </si>
  <si>
    <t>7.3.1.1.</t>
  </si>
  <si>
    <t>7.3.1.2.</t>
  </si>
  <si>
    <t>7.3.2.</t>
  </si>
  <si>
    <t>8.</t>
  </si>
  <si>
    <t>8.1.</t>
  </si>
  <si>
    <t>8.1.1.</t>
  </si>
  <si>
    <t>8.1.2.</t>
  </si>
  <si>
    <t>8.1.3.</t>
  </si>
  <si>
    <t>8.1.4.</t>
  </si>
  <si>
    <t>8.1.5.</t>
  </si>
  <si>
    <t>8.1.6.</t>
  </si>
  <si>
    <t>8.1.7.</t>
  </si>
  <si>
    <t>8.1.8.</t>
  </si>
  <si>
    <t>8.1.9.</t>
  </si>
  <si>
    <t>8.1.10.</t>
  </si>
  <si>
    <t>8.2.</t>
  </si>
  <si>
    <t>8.2.1.</t>
  </si>
  <si>
    <t>8.2.2.</t>
  </si>
  <si>
    <t>8.2.3.</t>
  </si>
  <si>
    <t>8.2.4.</t>
  </si>
  <si>
    <t>8.2.5.</t>
  </si>
  <si>
    <t>8.2.6.</t>
  </si>
  <si>
    <t>8.3.</t>
  </si>
  <si>
    <t>8.3.1.</t>
  </si>
  <si>
    <t>8.3.2.</t>
  </si>
  <si>
    <t>8.4.</t>
  </si>
  <si>
    <t>8.4.1.</t>
  </si>
  <si>
    <t>8.4.2.</t>
  </si>
  <si>
    <t>8.4.3.</t>
  </si>
  <si>
    <t>8.5.</t>
  </si>
  <si>
    <t>8.5.1.</t>
  </si>
  <si>
    <t>8.5.2.</t>
  </si>
  <si>
    <t>8.5.3.</t>
  </si>
  <si>
    <t>8.5.4.</t>
  </si>
  <si>
    <t>8.5.5.</t>
  </si>
  <si>
    <t>8.5.6.</t>
  </si>
  <si>
    <t>8.6.</t>
  </si>
  <si>
    <t>8.6.1.</t>
  </si>
  <si>
    <t>ADMINISTRAÇÃO LOCAL, CANTEIRO E MOBILIZAÇÃO E DESMOBILIZAÇÃO</t>
  </si>
  <si>
    <t>TOTAL GERAL</t>
  </si>
  <si>
    <t>PREÇO TOTAL</t>
  </si>
  <si>
    <t>CPU-23</t>
  </si>
  <si>
    <t xml:space="preserve">REMOÇÃO MECANIZADA DE REVESTIMENTO ASFÁLTICO  </t>
  </si>
  <si>
    <t xml:space="preserve">REMOÇÃO DE TELA DE ARAME  </t>
  </si>
  <si>
    <t xml:space="preserve">CORTE E REMOÇÃO DE ÁRVORES  </t>
  </si>
  <si>
    <t xml:space="preserve">ESCAVAÇÃO MANUAL DE VALA EM MATERIAL DE 1ª CATEGORIA  </t>
  </si>
  <si>
    <t>un</t>
  </si>
  <si>
    <t xml:space="preserve">CARGA, MANOBRA E DESCARGA DE AGREGADOS OU SOLOS EM CAMINHÃO BASCULANTE DE 6 M³ - CARGA COM MINICARREGADEIRA DE 0,45 M³ E DESCARGA LIVRE  </t>
  </si>
  <si>
    <t xml:space="preserve">TRANSPORTE COM CAMINHÃO BASCULANTE DE 6 M³ - RODOVIA PAVIMENTADA  </t>
  </si>
  <si>
    <t xml:space="preserve">PLATAFORMA DE TRABALHO EM AÇO TUBULAR APOIADA NO SOLO - ALTURA DE ATÉ 4 M - UTILIZAÇÃO DE 100 VEZES - FORNECIMENTO, INSTALAÇÃO E RETIRADA  </t>
  </si>
  <si>
    <t>2.3.</t>
  </si>
  <si>
    <t xml:space="preserve">ENTRADA DE ENERGIA ELÉTRICA, AÉREA, MONOFÁSICA, COM CAIXA DE SOBREPOR (NÃO INCLUSO O FORNECIMENTO E ASSENTAMENTO DE POSTE DE CONCRETO, ELETRODUTO E CONEXÕES, CABOS, HASTE E DISJUNTOR)  </t>
  </si>
  <si>
    <t xml:space="preserve">ENTRADA DE ENERGIA ELÉTRICA DE CONTAINER, AÉREA, MONOFÁSICA, COM CAIXA DE SOBREPOR (NÃO INCLUSO O FORNECIMENTO E ASSENTAMENTO DE POSTE DE CONCRETO, ELETRODUTO E CONEXÕES, CABOS, HASTE E DISJUNTOR)  </t>
  </si>
  <si>
    <t xml:space="preserve">FORNECIMENTO E ASSENTAMENTO DE POSTE DE CONCRETO COM COMPRIMENTO NOMINAL DE 7 M, CARGA NOMINAL MENOR OU IGUAL A 1000 DAN, ENGASTAMENTO SIMPLES COM 1,5 M DE SOLO (NÃO INCLUI FORNECIMENTO).  </t>
  </si>
  <si>
    <t xml:space="preserve">POSTE CONICO CONTINUO EM ACO GALVANIZADO, RETO, ENGASTADO, H = 7 M - FORNECIMENTO E INSTALACAO  </t>
  </si>
  <si>
    <t xml:space="preserve">ELETRODUTO RÍGIDO ROSCÁVEL, PVC, DN 32 MM (1  ), PARA CIRCUITOS TERMINAIS, INSTALADO EM PAREDE - FORNECIMENTO E INSTALAÇÃO  </t>
  </si>
  <si>
    <t xml:space="preserve">CABO DE COBRE FLEXÍVEL ISOLADO, 6 MM², ANTI-CHAMA 450/750 V, PARA CIRCUITOS TERMINAIS - FORNECIMENTO E INSTALAÇÃO  </t>
  </si>
  <si>
    <t xml:space="preserve">CABO DE COBRE NU BITOLA 10MM2 PARA ATERRAMENTO  </t>
  </si>
  <si>
    <t xml:space="preserve">CORDOALHA DE COBRE NU 16 MM², NÃO ENTERRADA, COM ISOLADOR - FORNECIMENTO E INSTALAÇÃO  </t>
  </si>
  <si>
    <t xml:space="preserve">DISJUNTOR BIPOLAR TIPO DIN, CORRENTE NOMINAL DE 40A - FORNECIMENTO E INSTALAÇÃO  </t>
  </si>
  <si>
    <t xml:space="preserve">CURVA 90 GRAUS PARA ELETRODUTO, PVC, ROSCÁVEL, DN 32 MM (1  ), PARA CIRCUITOS TERMINAIS, INSTALADA EM PAREDE - FORNECIMENTO E INSTALAÇÃO  </t>
  </si>
  <si>
    <t xml:space="preserve">LUVA PARA ELETRODUTO, PVC, ROSCÁVEL, DN 32 MM (1  ), PARA CIRCUITOS TERMINAIS, INSTALADA EM PAREDE - FORNECIMENTO E INSTALAÇÃO.  </t>
  </si>
  <si>
    <t xml:space="preserve">SENSOR DE PRESENÇA COM FOTOCÉLULA, FIXAÇÃO EM TETO - FORNECIMENTO E INSTALAÇÃO.  </t>
  </si>
  <si>
    <t xml:space="preserve">CABO DE COBRE FLEXÍVEL ISOLADO, 2,5 MM², ANTI-CHAMA 0,6/1,0 KV, PARA CIRCUITOS TERMINAIS - FORNECIMENTO E INSTALAÇÃO.  </t>
  </si>
  <si>
    <t xml:space="preserve">CABO DE COBRE FLEXÍVEL ISOLADO, 4 MM², ANTI-CHAMA 0,6/1,0 KV, PARA CIRCUITOS TERMINAIS - FORNECIMENTO E INSTALAÇÃO  </t>
  </si>
  <si>
    <t xml:space="preserve">CAIXA ENTERRADA ELÉTRICA RETANGULAR, EM ALVENARIA COM TIJOLOS CERÂMICOS MACIÇOS, FUNDO COM BRITA, DIMENSÕES INTERNAS: 0,4X0,4X0,4 M  </t>
  </si>
  <si>
    <t xml:space="preserve">ELETRODUTO FLEXÍVEL CORRUGADO, PEAD, DN 40 MM (1 1/4  ), PARA CIRCUITOS TERMINAIS, INSTALADO EM PAREDE - FORNECIMENTO E INSTALAÇÃO  </t>
  </si>
  <si>
    <t xml:space="preserve">ENCHIMENTO DE AREIA PARA DRENO, LANÇAMENTO MANUAL  </t>
  </si>
  <si>
    <t xml:space="preserve">INSTALAÇÕES HIDROSSANITÁRIAS  </t>
  </si>
  <si>
    <t xml:space="preserve">REDE DE DISTRIBUIÇÃO DE ÁGUA FRIA  </t>
  </si>
  <si>
    <t xml:space="preserve">HIDRÔMETRO DN 20 (½), 3,0 M³/H FORNECIMENTO E INSTALAÇÃO  </t>
  </si>
  <si>
    <t xml:space="preserve">JOELHO 90 GRAUS, PVC, SOLDÁVEL, DN 25MM, INSTALADO EM RAMAL OU SUB-RAMAL DE ÁGUA - FORNECIMENTO E INSTALAÇÃO  </t>
  </si>
  <si>
    <t xml:space="preserve">JOELHO 90 GRAUS COM BUCHA DE LATÃO, PVC, SOLDÁVEL, DN 25MM, X 1/2 INSTALADO EM RAMAL OU SUB-RAMAL DE ÁGUA - FORNECIMENTO E INSTALAÇÃO  </t>
  </si>
  <si>
    <t xml:space="preserve">TORNEIRA CROMADA 1/2 OU 3/4 PARA TANQUE, PADRÃO POPULAR - FORNECIMENTO E INSTALAÇÃO  </t>
  </si>
  <si>
    <t xml:space="preserve">TE, PVC, SOLDÁVEL, DN 25MM, INSTALADO EM RAMAL OU SUB-RAMAL DE ÁGUA - FORNECIMENTO E INSTALAÇÃO  </t>
  </si>
  <si>
    <t xml:space="preserve">CAIXA ENTERRADA HIDRÁULICA RETANGULAR EM ALVENARIA COM TIJOLOS CERÂMICOS MACIÇOS, DIMENSÕES INTERNAS: 0,3X0,3X0,5 M  </t>
  </si>
  <si>
    <t xml:space="preserve">CAIXA ENTERRADA HIDRÁULICA RETANGULAR EM ALVENARIA COM TIJOLOS CERÂMICOS MACIÇOS, DIMENSÕES INTERNAS: 0,6X0,6X0,5 M  </t>
  </si>
  <si>
    <t xml:space="preserve">CAIXA ENTERRADA HIDRÁULICA RETANGULAR EM ALVENARIA COM TIJOLOS CERÂMICOS MACIÇOS, DIMENSÕES INTERNAS: 0,4X0,4X0,5 M  </t>
  </si>
  <si>
    <t xml:space="preserve">TUBULAÇÕES  </t>
  </si>
  <si>
    <t xml:space="preserve">TUBO, PVC, SOLDÁVEL, DN 25MM, INSTALADO EM RAMAL DE DISTRIBUIÇÃO DE ÁGUA - FORNECIMENTO E INSTALAÇÃO  </t>
  </si>
  <si>
    <t xml:space="preserve">TUBO PVC, SERIE NORMAL, ESGOTO PREDIAL, DN 75 MM, FORNECIDO E INSTALADO EM PRUMADA DE ESGOTO SANITÁRIO OU VENTILAÇÃO  </t>
  </si>
  <si>
    <t xml:space="preserve">TUBO PVC, SERIE NORMAL, ESGOTO PREDIAL, DN 100 MM, FORNECIDO E INSTALADO EM PRUMADA DE ESGOTO SANITÁRIO OU VENTILAÇÃO  </t>
  </si>
  <si>
    <t xml:space="preserve">EXECUÇÃO DE PASSEIO (CALÇADA) OU PISO DE CONCRETO COM CONCRETO MOLDADO IN LOCO, FEITO EM OBRA, ACABAMENTO CONVENCIONAL, NÃO ARMADO  </t>
  </si>
  <si>
    <t xml:space="preserve">EXECUÇÃO DE PÁTIO/ESTACIONAMENTO EM PISO INTERTRAVADO, COM BLOCO RETANGULAR COLORIDO DE 20 X 10 CM, ESPESSURA 6 CM.  </t>
  </si>
  <si>
    <t xml:space="preserve">SARJETA DE CONCRETO URBANO (SCU), TIPO 3, PADRÃO DER-MG  </t>
  </si>
  <si>
    <t xml:space="preserve">EQUIPAMENTOS E ACESSÓRIOS DE PAISAGISMO  </t>
  </si>
  <si>
    <t xml:space="preserve">REGULARIZAÇÃO DE TALUDES E VALAS COM SOQUETE VIBRATÓRIO  </t>
  </si>
  <si>
    <t xml:space="preserve">CONCRETO FCK = 20 MPA - CONFECÇÃO EM BETONEIRA E LANÇAMENTO MANUAL - AREIA E BRITA COMERCIAIS  </t>
  </si>
  <si>
    <t xml:space="preserve">ALVENARIA DE BLOCOS DE CONCRETO ESTRUTURAL 14X19X29 CM, (ESPESSURA 14CM), FBK = 4,5 MPA, PARA PAREDES COM ÁREA LÍQUIDA MAIOR OU IGUAL A 6M², SEM VÃOS, UTILIZANDO COLHER DE PEDREIRO  </t>
  </si>
  <si>
    <t xml:space="preserve">MASSA ÚNICA, PARA RECEBIMENTO DE PINTURA, EM ARGAMASSA TRAÇO 1:2:8, ESPESSURA DE 20MM  </t>
  </si>
  <si>
    <t xml:space="preserve">APLICAÇÃO DE FUNDO SELADOR ACRÍLICO EM PAREDES, UMA DEMÃO  </t>
  </si>
  <si>
    <t xml:space="preserve">APLICAÇÃO MANUAL DE TINTA LÁTEX EM PAREDES, DUAS DEMÃOS  </t>
  </si>
  <si>
    <t xml:space="preserve">BUZINOTE - DRENO COM TUBO DE 1 EMBUTIDO NO CONCRETO  </t>
  </si>
  <si>
    <t xml:space="preserve">DRENO PARA PÉ DE FLOREIRA  </t>
  </si>
  <si>
    <t xml:space="preserve">VEDAÇÕES VERTICAIS  </t>
  </si>
  <si>
    <t xml:space="preserve">ESTACA BROCA MANUAL D = 15 CM - CONFECÇÃO  </t>
  </si>
  <si>
    <t xml:space="preserve">FÔRMAS DE COMPENSADO PLASTIFICADO 12 MM - USO GERAL - UTILIZAÇÃO DE 3 VEZES - CONFECÇÃO, INSTALAÇÃO E RETIRADA  </t>
  </si>
  <si>
    <t xml:space="preserve">GRADE EM PERFIS DE NYLOFOR DA BELGO, OU SIMILAR, H=1,03M - FORNECIMENTO E ASSENTAMENTO  </t>
  </si>
  <si>
    <t>CPU-25</t>
  </si>
  <si>
    <t>CPU-26</t>
  </si>
  <si>
    <t>CPU-27</t>
  </si>
  <si>
    <t>CPU-28</t>
  </si>
  <si>
    <t>CPU-29</t>
  </si>
  <si>
    <t>CPU-30</t>
  </si>
  <si>
    <t>CPU-31</t>
  </si>
  <si>
    <t>CPU-32</t>
  </si>
  <si>
    <t>CPU-34</t>
  </si>
  <si>
    <t>CPU-07</t>
  </si>
  <si>
    <t>11.</t>
  </si>
  <si>
    <t>11.1</t>
  </si>
  <si>
    <t>11.2</t>
  </si>
  <si>
    <t>11.3</t>
  </si>
  <si>
    <t xml:space="preserve">REMOÇÃO DE PONTO DE ÔNIBUS  </t>
  </si>
  <si>
    <t xml:space="preserve">REMOÇÃO DE MATERIAL ORIUNDO DAS VALAS  </t>
  </si>
  <si>
    <t>2.3.1.</t>
  </si>
  <si>
    <t>2.3.2.</t>
  </si>
  <si>
    <t>2.3.3.</t>
  </si>
  <si>
    <t xml:space="preserve">CANALETA PRÉ-MOLDADA, EM CONCRETO ARMADO, MODELO CAN85 DA NEOREX, OU SIMILAR, INCLUSIVE GRELHA EM CONCRETO ARMADO, COM 14 FUROS  </t>
  </si>
  <si>
    <t xml:space="preserve">ESCORAMENTO DE VALA, TIPO PONTALETEAMENTO, COM PROFUNDIDADE DE 1,5 A 3,0 M, LARGURA MENOR QUE 1,5 M.  </t>
  </si>
  <si>
    <t xml:space="preserve">CORPO DE BSTC D = 0,40 M PA1 - AREIA, BRITA E PEDRA DE MÃO COMERCIAIS  </t>
  </si>
  <si>
    <t xml:space="preserve">ESTACA RAIZ PERFURADA NO SOLO COM D = 40 CM - CONFECÇÃO  </t>
  </si>
  <si>
    <t xml:space="preserve">ESTACA RAIZ PERFURADA NA ROCHA COM D = 31 CM - CONFECÇÃO  </t>
  </si>
  <si>
    <t xml:space="preserve">ARRASAMENTO DE ESTACAS DE CONCRETO COM SEÇÃO SUPERIOR À      </t>
  </si>
  <si>
    <t xml:space="preserve">CONCRETO USINADO BOMBEÁVEL FCK&gt;=30MPA - FORNECIMENTO, LANÇAMENTO E ADENSAMENTO  </t>
  </si>
  <si>
    <t>4.2.1.1.</t>
  </si>
  <si>
    <t>4.2.1.2.</t>
  </si>
  <si>
    <t>4.2.1.3.</t>
  </si>
  <si>
    <t>4.2.2.1.</t>
  </si>
  <si>
    <t>4.2.2.2.</t>
  </si>
  <si>
    <t>4.2.2.3.</t>
  </si>
  <si>
    <t xml:space="preserve">ARGAMASSA PARA REPAROS E GRAUTEAMENTO - CONFECÇÃO EM MISTURADOR E LANÇAMENTO MANUAL  </t>
  </si>
  <si>
    <t>4.3.1.1.</t>
  </si>
  <si>
    <t>4.3.1.2.</t>
  </si>
  <si>
    <t xml:space="preserve">CONCRETO USINADO BOMBEÁVEL FCK&gt;=35MPA - FORNECIMENTO, LANÇAMENTO E ADENSAMENTO  </t>
  </si>
  <si>
    <t>4.3.1.3.</t>
  </si>
  <si>
    <t>4.3.2.1.</t>
  </si>
  <si>
    <t xml:space="preserve">FORMAS DE COMPENSADO RESINADO 12 MM - USO GERAL - UTILIZAÇÃO DE 3 VEZES - CONFECÇÃO, INSTALAÇÃO E RETIRADA  </t>
  </si>
  <si>
    <t>4.3.2.2.</t>
  </si>
  <si>
    <t>4.3.2.3.</t>
  </si>
  <si>
    <t>4.3.2.4.</t>
  </si>
  <si>
    <t>4.3.2.5.</t>
  </si>
  <si>
    <t>4.3.4.1.</t>
  </si>
  <si>
    <t>4.3.4.2.</t>
  </si>
  <si>
    <t>4.3.4.3.</t>
  </si>
  <si>
    <t>4.3.4.4.</t>
  </si>
  <si>
    <t>4.3.4.5.</t>
  </si>
  <si>
    <t xml:space="preserve">LÁBIOS POLIMÉRICOS 20 X 30 MM EM JUNTA DE PAVIMENTO DE CONCRETO - CONFECÇÃO E ASSENTAMENTO  </t>
  </si>
  <si>
    <t xml:space="preserve">BARREIRA SIMPLES DE CONCRETO, NÃO ARMADA, MOLDADA NO LOCAL (PERFIL NEW JERSEY) - H = 810 + 100 MM  </t>
  </si>
  <si>
    <t xml:space="preserve">ASFALTO DILUÍDO DE PETRÓLEO - CM-30  </t>
  </si>
  <si>
    <t xml:space="preserve">ALVENARIA DE BLOCOS DE CONCRETO 19 X 19 X 39 CM COM ESPESSURA DE 20 CM COM ARGAMASSA TRAÇO 1:0,5:3,5 - AREIA COMERCIAL  </t>
  </si>
  <si>
    <t xml:space="preserve">PLANTIO DE MUDA DE ÁRVORE ORNAMENTAL COM ALTURA DE 1,00 A 2,00 M EM COVA DE 0,60 X 0,60 X 0,60 M  </t>
  </si>
  <si>
    <t xml:space="preserve">ALVENARIA DE BLOCOS DE CONCRETO 19 X 19 X 39 CM COM ESPESSURA DE 20 CM - AREIA COMERCIAL  </t>
  </si>
  <si>
    <t xml:space="preserve">CORRIMÃO SIMPLES, DIÂMETRO EXTERNO = 1 1/2  , EM AÇO GALVANIZADO  </t>
  </si>
  <si>
    <t xml:space="preserve">SERVIÇOS COMPLEMENTARES - PROJETO URBANIZAÇÃO  </t>
  </si>
  <si>
    <t xml:space="preserve">TACHÃO REFLETIVO EM PLÁSTICO INJETADO - MONODIRECIONAL - FORNECIMENTO E COLOCAÇÃO  </t>
  </si>
  <si>
    <t>7.2.1.</t>
  </si>
  <si>
    <t xml:space="preserve">PLACA DE REGULAMENTAÇÃO EM AÇO, R1 LADO 0,331 M - PELÍCULA RETRORREFLETIVA TIPO I + SI - FORNECIMENTO E IMPLANTAÇÃO  </t>
  </si>
  <si>
    <t>7.2.2.</t>
  </si>
  <si>
    <t xml:space="preserve">PLACA DE REGULAMENTAÇÃO EM AÇO D = 0,60 M - PELÍCULA RETRORREFLETIVA TIPO I + SI - FORNECIMENTO E IMPLANTAÇÃO  </t>
  </si>
  <si>
    <t>7.2.3.</t>
  </si>
  <si>
    <t xml:space="preserve">PLACA EM AÇO - 3,00 X 1,50 M - PELÍCULA RETRORREFLETIVA TIPO I + III - FORNECIMENTO E IMPLANTAÇÃO  </t>
  </si>
  <si>
    <t>7.2.4.</t>
  </si>
  <si>
    <t xml:space="preserve">PLACA DE ADVERTÊNCIA EM AÇO, LADO DE 0,60 M - PELÍCULA RETRORREFLETIVA TIPO I + SI - FORNECIMENTO E IMPLANTAÇÃO  </t>
  </si>
  <si>
    <t>7.2.5.</t>
  </si>
  <si>
    <t xml:space="preserve">PLACA DELINEADOR EM AÇO - 0,30 X 0,90 M - PELÍCULA RETRORREFLETIVA TIPO I + IV - FORNECIMENTO E IMPLANTAÇÃO  </t>
  </si>
  <si>
    <t>7.2.6.</t>
  </si>
  <si>
    <t xml:space="preserve">PLACA EM AÇO - 3,00 X 1,50 M - PELÍCULA RETRORREFLETIVA TIPO I + I - FORNECIMENTO E IMPLANTAÇÃO  </t>
  </si>
  <si>
    <t>7.2.7.</t>
  </si>
  <si>
    <t>7.2.8.</t>
  </si>
  <si>
    <t xml:space="preserve">SUPORTE METÁLICO GALVANIZADO PARA PLACA DE REGULAMENTAÇÃO - R1 - LADO DE 0,331 M - FORNECIMENTO E IMPLANTAÇÃO  </t>
  </si>
  <si>
    <t>7.2.9.</t>
  </si>
  <si>
    <t xml:space="preserve">SUPORTE METÁLICO GALVANIZADO PARA PLACA DE ADVERTÊNCIA OU REGULAMENTAÇÃO - LADO OU DIÂMETRO DE 0,60 M - FORNECIMENTO E IMPLANTAÇÃO  </t>
  </si>
  <si>
    <t>7.2.10.</t>
  </si>
  <si>
    <t xml:space="preserve">SEMIPÓRTICO METÁLICO COM VÃO DE 8,3 M, VENTO DE 35 M/S E ÁREA DE EXPOSIÇÃO DE ATÉ 12,45 M² - FORNECIMENTO E IMPLANTAÇÃO - AREIA E BRITA COMERCIAIS  </t>
  </si>
  <si>
    <t>7.2.11.</t>
  </si>
  <si>
    <t>7.3.2.1.</t>
  </si>
  <si>
    <t xml:space="preserve">ELETRODUTO FLEXÍVEL CORRUGADO, PEAD, DN 90 (3) - FORNECIMENTO E INSTALAÇÃO  </t>
  </si>
  <si>
    <t xml:space="preserve">CAIXA ENTERRADA ELÉTRICA RETANGULAR, EM ALVENARIA COM TIJOLOS CERÂMICOS MACIÇOS, FUNDO COM BRITA, DIMENSÕES INTERNAS: 0,8X0,8X0,6 M.  </t>
  </si>
  <si>
    <t xml:space="preserve">LUMINÁRIA DE LED PARA ILUMINAÇÃO PÚBLICA, DE 181 W ATÉ 239 W - FORNECIMENTO E INSTALAÇÃO  </t>
  </si>
  <si>
    <t xml:space="preserve">LUMINÁRIA DE LED PARA ILUMINAÇÃO PÚBLICA, DE 51 W ATÉ 67 W - FORNECIMENTO E INSTALAÇÃO  </t>
  </si>
  <si>
    <t xml:space="preserve">BRAÇO PARA ILUMINAÇÃO PÚBLICA, EM TUBO DE AÇO GALVANIZADO, COMPRIMENTO DE 1,50 M, PARA FIXAÇÃO EM POSTE DE CONCRETO - FORNECIMENTO E INSTALAÇÃO.  </t>
  </si>
  <si>
    <t xml:space="preserve">CAIXA DE PASSAGEM PARA TELEFONE 15X15X10CM (SOBREPOR), FORNECIMENTO E INSTALACAO.  </t>
  </si>
  <si>
    <t xml:space="preserve">CAIXA ENTERRADA ELÉTRICA RETANGULAR, EM ALVENARIA COM BLOCOS DE CONCRETO, FUNDO COM BRITA, DIMENSÕES INTERNAS: 0,6X0,6X0,6 M  </t>
  </si>
  <si>
    <t xml:space="preserve">FORNECIMENTO E ASSENTAMENTO DE POSTE DE CONCRETO COM COMPRIMENTO NOMINAL DE 14 M, CARGA NOMINAL MENOR OU IGUAL A 1000 DAN, ENGASTAMENTO SIMPLES COM 2 M DE SOLO  </t>
  </si>
  <si>
    <t>8.7.</t>
  </si>
  <si>
    <t xml:space="preserve">URBANIZAÇÃO - INSTALAÇÕES ELÉTRICAS  </t>
  </si>
  <si>
    <t>8.7.1.</t>
  </si>
  <si>
    <t>8.7.2.</t>
  </si>
  <si>
    <t>8.7.3.</t>
  </si>
  <si>
    <t>8.7.4.</t>
  </si>
  <si>
    <t>8.7.5.</t>
  </si>
  <si>
    <t>8.7.6.</t>
  </si>
  <si>
    <t xml:space="preserve">HASTE DE ATERRAMENTO 5/8  PARA SPDA - FORNECIMENTO E INSTALAÇÃO. AF_12/2017  </t>
  </si>
  <si>
    <t>8.7.7.</t>
  </si>
  <si>
    <t>8.7.8.</t>
  </si>
  <si>
    <t>8.7.9.</t>
  </si>
  <si>
    <t>8.7.10.</t>
  </si>
  <si>
    <t>8.7.11.</t>
  </si>
  <si>
    <t>8.7.12.</t>
  </si>
  <si>
    <t>8.7.13.</t>
  </si>
  <si>
    <t>8.7.14.</t>
  </si>
  <si>
    <t>8.7.15.</t>
  </si>
  <si>
    <t>8.7.16.</t>
  </si>
  <si>
    <t>8.7.17.</t>
  </si>
  <si>
    <t xml:space="preserve">LUMINÁRIA DECORATIVA LED DE 115W, MODELO MERAK TW4002669 DA TECHNOWATT OU SIMILAR  </t>
  </si>
  <si>
    <t>8.7.18.</t>
  </si>
  <si>
    <t xml:space="preserve">POSTE METÁLICO GALVANIZADO RETO, MODELO CONFORME PROJETO  </t>
  </si>
  <si>
    <t>8.7.19.</t>
  </si>
  <si>
    <t>8.7.20.</t>
  </si>
  <si>
    <t>8.7.21.</t>
  </si>
  <si>
    <t>8.7.22.</t>
  </si>
  <si>
    <t>9.</t>
  </si>
  <si>
    <t>9.1.</t>
  </si>
  <si>
    <t>9.1.1.</t>
  </si>
  <si>
    <t>9.1.2.</t>
  </si>
  <si>
    <t>9.1.3.</t>
  </si>
  <si>
    <t>9.1.4.</t>
  </si>
  <si>
    <t>9.1.5.</t>
  </si>
  <si>
    <t>9.1.6.</t>
  </si>
  <si>
    <t>9.1.7.</t>
  </si>
  <si>
    <t>9.1.8.</t>
  </si>
  <si>
    <t>9.2.</t>
  </si>
  <si>
    <t>9.2.1.</t>
  </si>
  <si>
    <t>9.2.2.</t>
  </si>
  <si>
    <t>9.2.3.</t>
  </si>
  <si>
    <t>9.2.4.</t>
  </si>
  <si>
    <t>9.2.5.</t>
  </si>
  <si>
    <t>10.</t>
  </si>
  <si>
    <t>10.1.</t>
  </si>
  <si>
    <t>10.1.1.</t>
  </si>
  <si>
    <t>10.1.2.</t>
  </si>
  <si>
    <t>10.1.3.</t>
  </si>
  <si>
    <t>10.2.</t>
  </si>
  <si>
    <t>10.2.1.</t>
  </si>
  <si>
    <t>10.2.2.</t>
  </si>
  <si>
    <t>10.2.3.</t>
  </si>
  <si>
    <t>10.2.4.</t>
  </si>
  <si>
    <t>10.2.5.</t>
  </si>
  <si>
    <t>10.2.6.</t>
  </si>
  <si>
    <t>10.2.7.</t>
  </si>
  <si>
    <t>10.2.8.</t>
  </si>
  <si>
    <t>10.2.9.</t>
  </si>
  <si>
    <t>10.2.10.</t>
  </si>
  <si>
    <t>10.2.11.</t>
  </si>
  <si>
    <t>10.2.12.</t>
  </si>
  <si>
    <t>10.2.13.</t>
  </si>
  <si>
    <t>10.2.14.</t>
  </si>
  <si>
    <t xml:space="preserve">MEIO-FIO DE CONCRETO - MFC 06 - AREIA E BRITA COMERCIAIS - FÔRMA DE MADEIRA  </t>
  </si>
  <si>
    <t>10.3.</t>
  </si>
  <si>
    <t>10.3.1.</t>
  </si>
  <si>
    <t>10.3.2.</t>
  </si>
  <si>
    <t>10.3.3.</t>
  </si>
  <si>
    <t xml:space="preserve">REATERRO  </t>
  </si>
  <si>
    <t>10.3.4.</t>
  </si>
  <si>
    <t>10.3.5.</t>
  </si>
  <si>
    <t>10.3.6.</t>
  </si>
  <si>
    <t>10.3.7.</t>
  </si>
  <si>
    <t>10.3.8.</t>
  </si>
  <si>
    <t>10.3.9.</t>
  </si>
  <si>
    <t>10.3.10.</t>
  </si>
  <si>
    <t>10.3.11.</t>
  </si>
  <si>
    <t>10.3.12.</t>
  </si>
  <si>
    <t>10.3.13.</t>
  </si>
  <si>
    <t>10.3.14.</t>
  </si>
  <si>
    <t>CPU-33</t>
  </si>
  <si>
    <t>CPU-19</t>
  </si>
  <si>
    <t>CPU-15</t>
  </si>
  <si>
    <t>CPU-16</t>
  </si>
  <si>
    <t>CPU-17</t>
  </si>
  <si>
    <t>CPU-18</t>
  </si>
  <si>
    <t>DATA BASE: JULHO/2021 - ONERADO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</si>
  <si>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</si>
  <si>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</si>
  <si>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</si>
  <si>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</si>
  <si>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</si>
  <si>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</si>
  <si>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</si>
  <si>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</si>
  <si>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</si>
  <si>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</si>
  <si>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CPU-35</t>
  </si>
  <si>
    <t>REMOÇÃO DE TOTEM DO SUPERMERCADO</t>
  </si>
  <si>
    <t>7.3.2.2</t>
  </si>
  <si>
    <t xml:space="preserve">BARREIRA DE SINALIZAÇÃO TIPO I DE DIRECIONAMENTO OU BLOQUEIO - CONFECÇÃO  </t>
  </si>
  <si>
    <t xml:space="preserve">BARREIRA DE SINALIZAÇÃO TIPO III DE DIRECIONAMENTO OU BLOQUEIO - UTILIZAÇÃO DE 10 VEZES  </t>
  </si>
  <si>
    <t xml:space="preserve">PLACA EM AÇO - PELÍCULA I + I - FORNECIMENTO E IMPLANTAÇÃO  </t>
  </si>
  <si>
    <t xml:space="preserve">SUPORTE PARA PLACA DE SINALIZAÇÃO EM MADEIRA DE LEI TRATADA 8 X 8 CM - FORNECIMENTO E IMPLANTAÇÃO  </t>
  </si>
  <si>
    <t>ASSENTAMENTO DE GUIA (MEIO-FIO) EM TRECHO RETO, CONFECCIONADA EM CONCRETO PRÉ-FABRICADO, DIMENSÕES 100X15X13X30 CM (COMPRIMENTO X BASE INFERIOR X BASE SUPERIOR X ALTURA), PARA VIAS URBANAS (USO VIÁRIO).</t>
  </si>
  <si>
    <t>3.1.1</t>
  </si>
  <si>
    <t>3.1.2</t>
  </si>
  <si>
    <t>3.1.3</t>
  </si>
  <si>
    <t>3.1.4</t>
  </si>
  <si>
    <t>3.1.5</t>
  </si>
  <si>
    <t>3.1.6</t>
  </si>
  <si>
    <t>URBANIZAÇÃO</t>
  </si>
  <si>
    <t>6.2</t>
  </si>
  <si>
    <t>6.2.1</t>
  </si>
  <si>
    <t>6.2.2</t>
  </si>
  <si>
    <t>6.3</t>
  </si>
  <si>
    <t>6.3.1</t>
  </si>
  <si>
    <t>6.3.2</t>
  </si>
  <si>
    <t>6.3.3</t>
  </si>
  <si>
    <t>6.3.4</t>
  </si>
  <si>
    <t>6.3.5</t>
  </si>
  <si>
    <t>6.3.6</t>
  </si>
  <si>
    <t>6.4</t>
  </si>
  <si>
    <t>6.4.1</t>
  </si>
  <si>
    <t xml:space="preserve">PÓRTICO METÁLICO COM VÃO DE 12,5 M, VENTO DE 35 M/S E ÁREA DE EXPOSIÇÃO DE ATÉ 18,75 M² - FORNECIMENTO E IMPLANTAÇÃO - AREIA E BRITA COMERCIAIS  </t>
  </si>
  <si>
    <t>TAPUME COM TELHA METÁLICA  PADRÃO PJF</t>
  </si>
  <si>
    <t>CPU-36</t>
  </si>
  <si>
    <t>PASSAGEM DE PEDESTRES EM NIVEL - PADRÃO MRS/ANTT - PROVISÓRIA E DEFINITIVA</t>
  </si>
  <si>
    <t>kg</t>
  </si>
  <si>
    <t>CONCRETO FCK = 25 MPA - CONFECÇÃO EM BETONEIRA E LANÇAMENTO MANUAL - AREIA E BRITA COMERCIAIS</t>
  </si>
  <si>
    <t>m</t>
  </si>
  <si>
    <t>1.11</t>
  </si>
  <si>
    <t>-</t>
  </si>
  <si>
    <t>CPU-04</t>
  </si>
  <si>
    <t>CPU-24</t>
  </si>
  <si>
    <t>GRAMA EM PLACAS TIPO ESMERALDA</t>
  </si>
  <si>
    <t xml:space="preserve">BOCA DE LOBO SIMPLES - GRELHA DE CONCRETO - BLSG 01 - AREIA E BRITA COMERCIAIS  </t>
  </si>
  <si>
    <t>DEMOLIÇÃO DE ALVENARIA DE BLOCO FURADO, DE FORMA MANUAL, SEM REAPROVEITAMENTO</t>
  </si>
  <si>
    <t>m³</t>
  </si>
  <si>
    <t>m²</t>
  </si>
  <si>
    <t>UN</t>
  </si>
  <si>
    <t>tkm</t>
  </si>
  <si>
    <t>t</t>
  </si>
  <si>
    <t>und</t>
  </si>
  <si>
    <t>M³</t>
  </si>
  <si>
    <t>dm³</t>
  </si>
  <si>
    <t>M²</t>
  </si>
  <si>
    <t>m3</t>
  </si>
  <si>
    <t>cj</t>
  </si>
  <si>
    <t xml:space="preserve">CHAPIM EM CONCRETO MOLDADO NO LOCAL, L=20CM  </t>
  </si>
  <si>
    <t>3.2.5</t>
  </si>
  <si>
    <t>3.2.6</t>
  </si>
  <si>
    <t>3.2.7</t>
  </si>
  <si>
    <t>3.2.8</t>
  </si>
  <si>
    <t>CHAMINÉ DOS POÇOS DE VISITA CPV 03 - AREIA E BRITA COMERCIAIS</t>
  </si>
  <si>
    <t>3.2.1</t>
  </si>
  <si>
    <t>3.2.2</t>
  </si>
  <si>
    <t>3.2.3</t>
  </si>
  <si>
    <t>3.2.4</t>
  </si>
  <si>
    <t>EXTENSÃO: 360,00M</t>
  </si>
  <si>
    <t xml:space="preserve">CORPO DE BSTC D = 0,60 M PA1 - AREIA, BRITA E PEDRA DE MÃO COMERCIAIS  </t>
  </si>
  <si>
    <t>CAIXA DE LIGAÇÃO E PASSAGEM - CLP 01 - AREIA E BRITA COMERCIAIS</t>
  </si>
  <si>
    <t>CAIXA DE LIGAÇÃO E PASSAGEM - CLP 02 - AREIA E BRITA COMERCIAIS</t>
  </si>
  <si>
    <t>POÇO DE VISITA - PVI 02 - AREIA E BRITA COMERCIAIS</t>
  </si>
  <si>
    <t>POÇO DE VISITA - PVI 03 - AREIA E BRITA COMERCIAIS</t>
  </si>
  <si>
    <t>3.2.9</t>
  </si>
  <si>
    <t>3.2.10</t>
  </si>
  <si>
    <t>3.2.11</t>
  </si>
  <si>
    <t>1.12</t>
  </si>
  <si>
    <t>TUBO DE PVC PARA REDE COLETORA DE ESGOTO DE PAREDE MACIÇA, DN 200 MM, JUNTA ELÁSTICA - FORNECIMENTO E ASSENTAMENTO</t>
  </si>
  <si>
    <t>REMOÇÃO DE TUBOS COM DIÂMETRO DE 0,20 M EM VALAS E BUEIROS</t>
  </si>
  <si>
    <t>1.13</t>
  </si>
  <si>
    <t>CPU-37</t>
  </si>
  <si>
    <t>MODIFICAÇÃO DE REDE DE DISTRIBUIÇÃO URBANA, CONFORME NORMAS E PADRÕES ESTABELECIDOS PELA CEMIG, INCLUSIVE ELABORAÇÃO DE PROJETO EXECUTIVO E APROVAÇÃO</t>
  </si>
  <si>
    <r>
      <t xml:space="preserve">O código 7.02 da tabela anexa ao Art. 47, pág. 30, da Lei 10.630/2003, de 30 de Dezembro de 2003, define que a alíquota de ISSQN do Município de Juiz de Fora é de </t>
    </r>
    <r>
      <rPr>
        <b/>
        <sz val="10"/>
        <rFont val="Arial"/>
        <family val="2"/>
      </rPr>
      <t>3,00%</t>
    </r>
    <r>
      <rPr>
        <sz val="10"/>
        <rFont val="Arial"/>
        <family val="2"/>
      </rPr>
      <t xml:space="preserve">. </t>
    </r>
  </si>
  <si>
    <t>Seguros e Garantias = 2,5% a.a. sobre 5% do PV - Prazo Médio = 2 anos</t>
  </si>
  <si>
    <r>
      <t>CF = ((1+SELIC)</t>
    </r>
    <r>
      <rPr>
        <vertAlign val="superscript"/>
        <sz val="10"/>
        <rFont val="Arial"/>
        <family val="2"/>
      </rPr>
      <t>1/12</t>
    </r>
    <r>
      <rPr>
        <sz val="10"/>
        <rFont val="Arial"/>
        <family val="2"/>
      </rPr>
      <t xml:space="preserve"> x (1+INFL)</t>
    </r>
    <r>
      <rPr>
        <vertAlign val="superscript"/>
        <sz val="10"/>
        <rFont val="Arial"/>
        <family val="2"/>
      </rPr>
      <t>1/12</t>
    </r>
    <r>
      <rPr>
        <sz val="10"/>
        <rFont val="Arial"/>
        <family val="2"/>
      </rPr>
      <t xml:space="preserve"> -1)</t>
    </r>
  </si>
  <si>
    <t>% (últimos 12 meses)</t>
  </si>
  <si>
    <t>Taxa Média Anual de Inflação = 6,18% (últimos 12 meses)</t>
  </si>
  <si>
    <t>% a.a.</t>
  </si>
  <si>
    <t>SELIC (Fevereiro/2022) = 10,75 % a.a.</t>
  </si>
  <si>
    <t>CD = Custo Direto</t>
  </si>
  <si>
    <t>PV = Preço de Venda</t>
  </si>
  <si>
    <t>Total</t>
  </si>
  <si>
    <t>BDI COM IMPOSTOS (%)</t>
  </si>
  <si>
    <t>Custo Direto - CD</t>
  </si>
  <si>
    <t>BDI COM IMPOSTOS</t>
  </si>
  <si>
    <t>Sub-total</t>
  </si>
  <si>
    <t>0,00% ou 4,50% do PV</t>
  </si>
  <si>
    <t>CPRB</t>
  </si>
  <si>
    <t>3,00% do PV</t>
  </si>
  <si>
    <t>ISSQN</t>
  </si>
  <si>
    <t>COFINS</t>
  </si>
  <si>
    <t>0,65% do PV</t>
  </si>
  <si>
    <t>PIS</t>
  </si>
  <si>
    <t>% sobre CD</t>
  </si>
  <si>
    <t>% sobre PV</t>
  </si>
  <si>
    <t>TRIBUTOS</t>
  </si>
  <si>
    <t>Sub-total 2</t>
  </si>
  <si>
    <t>Variável - f (CD)</t>
  </si>
  <si>
    <t>Lucro</t>
  </si>
  <si>
    <t>BENEFÍCIOS</t>
  </si>
  <si>
    <t>Sub-total 1</t>
  </si>
  <si>
    <t>0,50% do PV</t>
  </si>
  <si>
    <t>Riscos</t>
  </si>
  <si>
    <t>0,25% do PV</t>
  </si>
  <si>
    <t>Seguros e Garantias Contratuais</t>
  </si>
  <si>
    <t>0,74% sobre (PV - Lucro)</t>
  </si>
  <si>
    <t>Despesas Financeiras</t>
  </si>
  <si>
    <t>Administração Central</t>
  </si>
  <si>
    <t>ONERADO</t>
  </si>
  <si>
    <t>DESONERADO</t>
  </si>
  <si>
    <t>DESPESAS INDIRETAS</t>
  </si>
  <si>
    <t>CONSTRUÇÃO DE OBRAS DE ARTE ESPECIAIS - GRANDE PORTE</t>
  </si>
  <si>
    <t>Ofício-Circular nº 703/2022/ASSESORIA/DPP/DNIT SEDE</t>
  </si>
  <si>
    <t xml:space="preserve">COMPOSIÇÃO DA PARCELA DE BDI (BONIFICAÇÃO E DESPESAS INDIRETAS) </t>
  </si>
  <si>
    <t>DNIT</t>
  </si>
</sst>
</file>

<file path=xl/styles.xml><?xml version="1.0" encoding="utf-8"?>
<styleSheet xmlns="http://schemas.openxmlformats.org/spreadsheetml/2006/main">
  <numFmts count="11">
    <numFmt numFmtId="8" formatCode="&quot;R$&quot;#,##0.00;[Red]\-&quot;R$&quot;#,##0.00"/>
    <numFmt numFmtId="41" formatCode="_-* #,##0_-;\-* #,##0_-;_-* &quot;-&quot;_-;_-@_-"/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[$R$-416]&quot; &quot;#,##0.00;[Red]&quot;-&quot;[$R$-416]&quot; &quot;#,##0.00"/>
    <numFmt numFmtId="166" formatCode="&quot;R$&quot;\ #,##0.00"/>
    <numFmt numFmtId="167" formatCode="#,##0.000"/>
    <numFmt numFmtId="168" formatCode="_(* #,##0.00_);_(* \(#,##0.00\);_(* &quot;-&quot;??_);_(@_)"/>
    <numFmt numFmtId="169" formatCode="_(* #,##0_);_(* \(#,##0\);_(* &quot;-&quot;_);_(@_)"/>
    <numFmt numFmtId="170" formatCode="_(* #,##0.00_);_(* \(#,##0.00\);_(* &quot;&quot;??_);_(@_)"/>
  </numFmts>
  <fonts count="8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sz val="10"/>
      <name val="Courier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theme="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0"/>
      <name val="Calibri"/>
      <family val="2"/>
      <scheme val="minor"/>
    </font>
    <font>
      <b/>
      <sz val="11"/>
      <name val="Calibri"/>
      <family val="2"/>
    </font>
    <font>
      <sz val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0"/>
      <color indexed="10"/>
      <name val="Calibri"/>
      <family val="2"/>
    </font>
    <font>
      <b/>
      <sz val="9"/>
      <color theme="1"/>
      <name val="Calibri"/>
      <family val="2"/>
      <scheme val="minor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indexed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b/>
      <i/>
      <sz val="48"/>
      <color indexed="12"/>
      <name val="Arial Black"/>
      <family val="2"/>
    </font>
  </fonts>
  <fills count="3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50">
    <xf numFmtId="0" fontId="0" fillId="0" borderId="0"/>
    <xf numFmtId="0" fontId="30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1" fillId="21" borderId="0" applyNumberFormat="0" applyBorder="0" applyAlignment="0" applyProtection="0"/>
    <xf numFmtId="0" fontId="42" fillId="22" borderId="18" applyNumberFormat="0" applyAlignment="0" applyProtection="0"/>
    <xf numFmtId="0" fontId="43" fillId="23" borderId="19" applyNumberFormat="0" applyAlignment="0" applyProtection="0"/>
    <xf numFmtId="0" fontId="44" fillId="0" borderId="20" applyNumberFormat="0" applyFill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45" fillId="30" borderId="18" applyNumberFormat="0" applyAlignment="0" applyProtection="0"/>
    <xf numFmtId="0" fontId="31" fillId="0" borderId="0">
      <alignment horizontal="centerContinuous" vertical="justify"/>
    </xf>
    <xf numFmtId="164" fontId="39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9" fillId="0" borderId="0"/>
    <xf numFmtId="0" fontId="39" fillId="0" borderId="0"/>
    <xf numFmtId="0" fontId="31" fillId="0" borderId="0"/>
    <xf numFmtId="0" fontId="34" fillId="0" borderId="0"/>
    <xf numFmtId="0" fontId="34" fillId="0" borderId="0"/>
    <xf numFmtId="0" fontId="31" fillId="0" borderId="0"/>
    <xf numFmtId="0" fontId="34" fillId="0" borderId="0"/>
    <xf numFmtId="0" fontId="31" fillId="0" borderId="0"/>
    <xf numFmtId="39" fontId="38" fillId="0" borderId="0"/>
    <xf numFmtId="165" fontId="31" fillId="0" borderId="0"/>
    <xf numFmtId="0" fontId="39" fillId="0" borderId="0"/>
    <xf numFmtId="0" fontId="39" fillId="31" borderId="21" applyNumberFormat="0" applyFont="0" applyAlignment="0" applyProtection="0"/>
    <xf numFmtId="9" fontId="3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6" fillId="22" borderId="22" applyNumberFormat="0" applyAlignment="0" applyProtection="0"/>
    <xf numFmtId="168" fontId="34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0" borderId="25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26" applyNumberFormat="0" applyFill="0" applyAlignment="0" applyProtection="0"/>
    <xf numFmtId="43" fontId="32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8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31" borderId="21" applyNumberFormat="0" applyFont="0" applyAlignment="0" applyProtection="0"/>
    <xf numFmtId="9" fontId="2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7" fillId="0" borderId="0"/>
    <xf numFmtId="0" fontId="61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31" borderId="21" applyNumberFormat="0" applyFont="0" applyAlignment="0" applyProtection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8" fontId="62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31" borderId="21" applyNumberFormat="0" applyFont="0" applyAlignment="0" applyProtection="0"/>
    <xf numFmtId="9" fontId="2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0" fontId="6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0" fontId="19" fillId="0" borderId="0"/>
    <xf numFmtId="0" fontId="18" fillId="0" borderId="0"/>
    <xf numFmtId="0" fontId="17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31" borderId="21" applyNumberFormat="0" applyFont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31" borderId="21" applyNumberFormat="0" applyFont="0" applyAlignment="0" applyProtection="0"/>
    <xf numFmtId="9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31" borderId="21" applyNumberFormat="0" applyFont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8" fontId="62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31" borderId="21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31" borderId="21" applyNumberFormat="0" applyFont="0" applyAlignment="0" applyProtection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31" borderId="21" applyNumberFormat="0" applyFont="0" applyAlignment="0" applyProtection="0"/>
    <xf numFmtId="9" fontId="1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31" borderId="21" applyNumberFormat="0" applyFont="0" applyAlignment="0" applyProtection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8" fontId="62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31" borderId="21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8" fontId="6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8" fontId="6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8" fontId="6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1" borderId="21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81">
    <xf numFmtId="0" fontId="0" fillId="0" borderId="0" xfId="0"/>
    <xf numFmtId="0" fontId="36" fillId="0" borderId="0" xfId="34" applyFont="1"/>
    <xf numFmtId="0" fontId="54" fillId="32" borderId="9" xfId="34" applyFont="1" applyFill="1" applyBorder="1"/>
    <xf numFmtId="168" fontId="54" fillId="32" borderId="10" xfId="70" applyFont="1" applyFill="1" applyBorder="1" applyAlignment="1">
      <alignment horizontal="center"/>
    </xf>
    <xf numFmtId="0" fontId="37" fillId="0" borderId="0" xfId="34" applyFont="1"/>
    <xf numFmtId="0" fontId="54" fillId="32" borderId="8" xfId="34" applyFont="1" applyFill="1" applyBorder="1"/>
    <xf numFmtId="0" fontId="55" fillId="32" borderId="8" xfId="34" applyFont="1" applyFill="1" applyBorder="1"/>
    <xf numFmtId="10" fontId="54" fillId="32" borderId="5" xfId="34" applyNumberFormat="1" applyFont="1" applyFill="1" applyBorder="1" applyAlignment="1">
      <alignment horizontal="center"/>
    </xf>
    <xf numFmtId="4" fontId="36" fillId="0" borderId="0" xfId="34" applyNumberFormat="1" applyFont="1"/>
    <xf numFmtId="0" fontId="36" fillId="0" borderId="0" xfId="34" applyFont="1" applyAlignment="1">
      <alignment vertical="center"/>
    </xf>
    <xf numFmtId="0" fontId="54" fillId="33" borderId="1" xfId="34" applyFont="1" applyFill="1" applyBorder="1"/>
    <xf numFmtId="10" fontId="54" fillId="32" borderId="10" xfId="48" applyNumberFormat="1" applyFont="1" applyFill="1" applyBorder="1" applyAlignment="1">
      <alignment horizontal="center" vertical="center"/>
    </xf>
    <xf numFmtId="0" fontId="56" fillId="32" borderId="0" xfId="0" applyFont="1" applyFill="1"/>
    <xf numFmtId="166" fontId="54" fillId="32" borderId="10" xfId="70" applyNumberFormat="1" applyFont="1" applyFill="1" applyBorder="1"/>
    <xf numFmtId="166" fontId="54" fillId="32" borderId="10" xfId="70" applyNumberFormat="1" applyFont="1" applyFill="1" applyBorder="1" applyAlignment="1">
      <alignment horizontal="center"/>
    </xf>
    <xf numFmtId="166" fontId="54" fillId="33" borderId="11" xfId="70" applyNumberFormat="1" applyFont="1" applyFill="1" applyBorder="1" applyAlignment="1">
      <alignment horizontal="center"/>
    </xf>
    <xf numFmtId="10" fontId="54" fillId="33" borderId="11" xfId="48" applyNumberFormat="1" applyFont="1" applyFill="1" applyBorder="1" applyAlignment="1">
      <alignment horizontal="center"/>
    </xf>
    <xf numFmtId="0" fontId="31" fillId="32" borderId="0" xfId="0" applyFont="1" applyFill="1"/>
    <xf numFmtId="43" fontId="31" fillId="32" borderId="0" xfId="66" applyFont="1" applyFill="1"/>
    <xf numFmtId="4" fontId="58" fillId="0" borderId="11" xfId="73" applyNumberFormat="1" applyFont="1" applyFill="1" applyBorder="1" applyAlignment="1" applyProtection="1">
      <alignment horizontal="right" vertical="center" wrapText="1"/>
      <protection hidden="1"/>
    </xf>
    <xf numFmtId="44" fontId="58" fillId="0" borderId="11" xfId="57" applyNumberFormat="1" applyFont="1" applyFill="1" applyBorder="1" applyAlignment="1" applyProtection="1">
      <alignment horizontal="right" vertical="center" wrapText="1"/>
      <protection hidden="1"/>
    </xf>
    <xf numFmtId="44" fontId="58" fillId="0" borderId="11" xfId="57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72" applyAlignment="1">
      <alignment vertical="center" wrapText="1"/>
    </xf>
    <xf numFmtId="4" fontId="57" fillId="0" borderId="11" xfId="73" applyNumberFormat="1" applyFont="1" applyFill="1" applyBorder="1" applyAlignment="1" applyProtection="1">
      <alignment horizontal="right" vertical="center" wrapText="1"/>
      <protection hidden="1"/>
    </xf>
    <xf numFmtId="0" fontId="47" fillId="0" borderId="0" xfId="72" applyFont="1" applyAlignment="1">
      <alignment vertical="center" wrapText="1"/>
    </xf>
    <xf numFmtId="4" fontId="57" fillId="33" borderId="11" xfId="73" applyNumberFormat="1" applyFont="1" applyFill="1" applyBorder="1" applyAlignment="1" applyProtection="1">
      <alignment horizontal="right" vertical="center" wrapText="1"/>
      <protection hidden="1"/>
    </xf>
    <xf numFmtId="44" fontId="57" fillId="33" borderId="11" xfId="57" applyNumberFormat="1" applyFont="1" applyFill="1" applyBorder="1" applyAlignment="1" applyProtection="1">
      <alignment horizontal="right" vertical="center" wrapText="1"/>
      <protection hidden="1"/>
    </xf>
    <xf numFmtId="44" fontId="57" fillId="33" borderId="11" xfId="57" applyNumberFormat="1" applyFont="1" applyFill="1" applyBorder="1" applyAlignment="1" applyProtection="1">
      <alignment horizontal="center" vertical="center" wrapText="1"/>
      <protection hidden="1"/>
    </xf>
    <xf numFmtId="4" fontId="57" fillId="34" borderId="11" xfId="73" applyNumberFormat="1" applyFont="1" applyFill="1" applyBorder="1" applyAlignment="1" applyProtection="1">
      <alignment horizontal="right" vertical="center" wrapText="1"/>
      <protection hidden="1"/>
    </xf>
    <xf numFmtId="44" fontId="57" fillId="34" borderId="11" xfId="57" applyNumberFormat="1" applyFont="1" applyFill="1" applyBorder="1" applyAlignment="1" applyProtection="1">
      <alignment horizontal="right" vertical="center" wrapText="1"/>
      <protection hidden="1"/>
    </xf>
    <xf numFmtId="44" fontId="57" fillId="34" borderId="11" xfId="57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178"/>
    <xf numFmtId="0" fontId="64" fillId="0" borderId="6" xfId="33" applyFont="1" applyBorder="1" applyAlignment="1">
      <alignment vertical="center"/>
    </xf>
    <xf numFmtId="0" fontId="64" fillId="0" borderId="4" xfId="33" applyFont="1" applyBorder="1" applyAlignment="1">
      <alignment vertical="center"/>
    </xf>
    <xf numFmtId="0" fontId="65" fillId="0" borderId="0" xfId="33" applyFont="1"/>
    <xf numFmtId="0" fontId="66" fillId="0" borderId="0" xfId="33" applyFont="1"/>
    <xf numFmtId="0" fontId="31" fillId="0" borderId="0" xfId="33"/>
    <xf numFmtId="0" fontId="69" fillId="35" borderId="10" xfId="33" applyFont="1" applyFill="1" applyBorder="1" applyAlignment="1">
      <alignment horizontal="fill" vertical="center"/>
    </xf>
    <xf numFmtId="10" fontId="68" fillId="35" borderId="13" xfId="33" applyNumberFormat="1" applyFont="1" applyFill="1" applyBorder="1" applyAlignment="1">
      <alignment vertical="center"/>
    </xf>
    <xf numFmtId="0" fontId="20" fillId="0" borderId="0" xfId="178" applyAlignment="1">
      <alignment horizontal="center" vertical="center" wrapText="1"/>
    </xf>
    <xf numFmtId="0" fontId="70" fillId="0" borderId="11" xfId="72" applyFont="1" applyBorder="1" applyAlignment="1" applyProtection="1">
      <alignment horizontal="center" vertical="center" wrapText="1"/>
      <protection hidden="1"/>
    </xf>
    <xf numFmtId="169" fontId="70" fillId="0" borderId="11" xfId="72" applyNumberFormat="1" applyFont="1" applyBorder="1" applyAlignment="1" applyProtection="1">
      <alignment horizontal="center" vertical="center" wrapText="1"/>
      <protection hidden="1"/>
    </xf>
    <xf numFmtId="0" fontId="70" fillId="0" borderId="11" xfId="72" applyFont="1" applyBorder="1" applyAlignment="1" applyProtection="1">
      <alignment vertical="center" wrapText="1"/>
      <protection hidden="1"/>
    </xf>
    <xf numFmtId="44" fontId="57" fillId="0" borderId="11" xfId="57" applyNumberFormat="1" applyFont="1" applyFill="1" applyBorder="1" applyAlignment="1" applyProtection="1">
      <alignment horizontal="right" vertical="center" wrapText="1"/>
      <protection hidden="1"/>
    </xf>
    <xf numFmtId="44" fontId="57" fillId="0" borderId="11" xfId="57" applyNumberFormat="1" applyFont="1" applyFill="1" applyBorder="1" applyAlignment="1" applyProtection="1">
      <alignment horizontal="center" vertical="center" wrapText="1"/>
      <protection hidden="1"/>
    </xf>
    <xf numFmtId="0" fontId="60" fillId="0" borderId="11" xfId="72" applyFont="1" applyBorder="1" applyAlignment="1" applyProtection="1">
      <alignment horizontal="center" vertical="center" wrapText="1"/>
      <protection hidden="1"/>
    </xf>
    <xf numFmtId="0" fontId="60" fillId="0" borderId="11" xfId="72" applyFont="1" applyBorder="1" applyAlignment="1" applyProtection="1">
      <alignment vertical="center" wrapText="1"/>
      <protection hidden="1"/>
    </xf>
    <xf numFmtId="169" fontId="60" fillId="0" borderId="11" xfId="72" applyNumberFormat="1" applyFont="1" applyBorder="1" applyAlignment="1" applyProtection="1">
      <alignment horizontal="center" vertical="center" wrapText="1"/>
      <protection hidden="1"/>
    </xf>
    <xf numFmtId="0" fontId="70" fillId="33" borderId="11" xfId="72" applyFont="1" applyFill="1" applyBorder="1" applyAlignment="1" applyProtection="1">
      <alignment horizontal="center" vertical="center" wrapText="1"/>
      <protection hidden="1"/>
    </xf>
    <xf numFmtId="0" fontId="70" fillId="33" borderId="11" xfId="72" applyFont="1" applyFill="1" applyBorder="1" applyAlignment="1" applyProtection="1">
      <alignment vertical="center" wrapText="1"/>
      <protection hidden="1"/>
    </xf>
    <xf numFmtId="169" fontId="70" fillId="33" borderId="11" xfId="72" applyNumberFormat="1" applyFont="1" applyFill="1" applyBorder="1" applyAlignment="1" applyProtection="1">
      <alignment horizontal="center" vertical="center" wrapText="1"/>
      <protection hidden="1"/>
    </xf>
    <xf numFmtId="0" fontId="70" fillId="34" borderId="11" xfId="72" applyFont="1" applyFill="1" applyBorder="1" applyAlignment="1" applyProtection="1">
      <alignment horizontal="center" vertical="center" wrapText="1"/>
      <protection hidden="1"/>
    </xf>
    <xf numFmtId="169" fontId="70" fillId="34" borderId="11" xfId="72" applyNumberFormat="1" applyFont="1" applyFill="1" applyBorder="1" applyAlignment="1" applyProtection="1">
      <alignment horizontal="center" vertical="center" wrapText="1"/>
      <protection hidden="1"/>
    </xf>
    <xf numFmtId="0" fontId="70" fillId="34" borderId="11" xfId="72" applyFont="1" applyFill="1" applyBorder="1" applyAlignment="1" applyProtection="1">
      <alignment vertical="center" wrapText="1"/>
      <protection hidden="1"/>
    </xf>
    <xf numFmtId="169" fontId="58" fillId="32" borderId="5" xfId="36" applyNumberFormat="1" applyFont="1" applyFill="1" applyBorder="1" applyAlignment="1" applyProtection="1">
      <alignment horizontal="center" vertical="center" wrapText="1"/>
      <protection hidden="1"/>
    </xf>
    <xf numFmtId="169" fontId="58" fillId="32" borderId="5" xfId="72" applyNumberFormat="1" applyFont="1" applyFill="1" applyBorder="1" applyAlignment="1" applyProtection="1">
      <alignment horizontal="center" vertical="center" wrapText="1"/>
      <protection hidden="1"/>
    </xf>
    <xf numFmtId="0" fontId="29" fillId="32" borderId="0" xfId="72" applyFill="1" applyAlignment="1">
      <alignment vertical="center" wrapText="1"/>
    </xf>
    <xf numFmtId="0" fontId="47" fillId="32" borderId="0" xfId="72" applyFont="1" applyFill="1" applyAlignment="1">
      <alignment vertical="center" wrapText="1"/>
    </xf>
    <xf numFmtId="169" fontId="57" fillId="32" borderId="5" xfId="72" applyNumberFormat="1" applyFont="1" applyFill="1" applyBorder="1" applyAlignment="1" applyProtection="1">
      <alignment horizontal="center" vertical="center" wrapText="1"/>
      <protection hidden="1"/>
    </xf>
    <xf numFmtId="169" fontId="57" fillId="32" borderId="5" xfId="36" applyNumberFormat="1" applyFont="1" applyFill="1" applyBorder="1" applyAlignment="1" applyProtection="1">
      <alignment horizontal="center" vertical="center" wrapText="1"/>
      <protection hidden="1"/>
    </xf>
    <xf numFmtId="49" fontId="59" fillId="32" borderId="5" xfId="0" applyNumberFormat="1" applyFont="1" applyFill="1" applyBorder="1" applyAlignment="1">
      <alignment horizontal="center" vertical="center" wrapText="1"/>
    </xf>
    <xf numFmtId="0" fontId="67" fillId="35" borderId="13" xfId="33" applyFont="1" applyFill="1" applyBorder="1" applyAlignment="1">
      <alignment horizontal="center" vertical="center"/>
    </xf>
    <xf numFmtId="9" fontId="60" fillId="0" borderId="11" xfId="48" applyFont="1" applyBorder="1" applyAlignment="1" applyProtection="1">
      <alignment vertical="center" wrapText="1"/>
      <protection hidden="1"/>
    </xf>
    <xf numFmtId="4" fontId="58" fillId="0" borderId="11" xfId="334" applyNumberFormat="1" applyFont="1" applyFill="1" applyBorder="1" applyAlignment="1" applyProtection="1">
      <alignment horizontal="right" vertical="center" wrapText="1"/>
      <protection hidden="1"/>
    </xf>
    <xf numFmtId="0" fontId="60" fillId="0" borderId="11" xfId="333" applyFont="1" applyBorder="1" applyAlignment="1" applyProtection="1">
      <alignment vertical="center" wrapText="1"/>
      <protection hidden="1"/>
    </xf>
    <xf numFmtId="41" fontId="60" fillId="0" borderId="11" xfId="333" applyNumberFormat="1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59" fillId="32" borderId="1" xfId="0" applyFont="1" applyFill="1" applyBorder="1" applyAlignment="1">
      <alignment horizontal="left" vertical="center" wrapText="1"/>
    </xf>
    <xf numFmtId="0" fontId="53" fillId="32" borderId="1" xfId="0" applyFont="1" applyFill="1" applyBorder="1" applyAlignment="1">
      <alignment horizontal="left" vertical="center" wrapText="1"/>
    </xf>
    <xf numFmtId="0" fontId="59" fillId="0" borderId="11" xfId="0" applyFont="1" applyBorder="1" applyAlignment="1">
      <alignment vertical="center" wrapText="1"/>
    </xf>
    <xf numFmtId="0" fontId="14" fillId="0" borderId="0" xfId="72" applyFont="1" applyAlignment="1">
      <alignment vertical="center" wrapText="1"/>
    </xf>
    <xf numFmtId="0" fontId="60" fillId="0" borderId="11" xfId="333" applyFont="1" applyBorder="1" applyAlignment="1" applyProtection="1">
      <alignment horizontal="center" vertical="center" wrapText="1"/>
      <protection hidden="1"/>
    </xf>
    <xf numFmtId="0" fontId="60" fillId="32" borderId="11" xfId="72" applyFont="1" applyFill="1" applyBorder="1" applyAlignment="1" applyProtection="1">
      <alignment horizontal="left" vertical="center" wrapText="1"/>
      <protection hidden="1"/>
    </xf>
    <xf numFmtId="0" fontId="67" fillId="35" borderId="31" xfId="33" applyFont="1" applyFill="1" applyBorder="1" applyAlignment="1">
      <alignment horizontal="center" vertical="center"/>
    </xf>
    <xf numFmtId="10" fontId="68" fillId="35" borderId="27" xfId="33" applyNumberFormat="1" applyFont="1" applyFill="1" applyBorder="1" applyAlignment="1">
      <alignment vertical="center"/>
    </xf>
    <xf numFmtId="0" fontId="12" fillId="0" borderId="0" xfId="443"/>
    <xf numFmtId="170" fontId="68" fillId="35" borderId="10" xfId="33" applyNumberFormat="1" applyFont="1" applyFill="1" applyBorder="1" applyAlignment="1">
      <alignment vertical="center"/>
    </xf>
    <xf numFmtId="0" fontId="67" fillId="0" borderId="12" xfId="33" applyFont="1" applyBorder="1"/>
    <xf numFmtId="0" fontId="67" fillId="0" borderId="15" xfId="33" applyFont="1" applyBorder="1"/>
    <xf numFmtId="4" fontId="67" fillId="0" borderId="14" xfId="33" applyNumberFormat="1" applyFont="1" applyBorder="1" applyAlignment="1">
      <alignment horizontal="right"/>
    </xf>
    <xf numFmtId="0" fontId="67" fillId="0" borderId="14" xfId="33" applyFont="1" applyBorder="1"/>
    <xf numFmtId="10" fontId="67" fillId="0" borderId="11" xfId="33" applyNumberFormat="1" applyFont="1" applyBorder="1"/>
    <xf numFmtId="0" fontId="67" fillId="0" borderId="1" xfId="33" applyFont="1" applyBorder="1"/>
    <xf numFmtId="0" fontId="67" fillId="0" borderId="2" xfId="33" applyFont="1" applyBorder="1"/>
    <xf numFmtId="4" fontId="67" fillId="0" borderId="11" xfId="33" applyNumberFormat="1" applyFont="1" applyBorder="1" applyAlignment="1">
      <alignment horizontal="right"/>
    </xf>
    <xf numFmtId="0" fontId="67" fillId="0" borderId="11" xfId="33" applyFont="1" applyBorder="1"/>
    <xf numFmtId="170" fontId="67" fillId="0" borderId="11" xfId="33" applyNumberFormat="1" applyFont="1" applyBorder="1"/>
    <xf numFmtId="0" fontId="60" fillId="0" borderId="1" xfId="444" applyFont="1" applyBorder="1" applyAlignment="1">
      <alignment vertical="center"/>
    </xf>
    <xf numFmtId="0" fontId="60" fillId="0" borderId="2" xfId="444" applyFont="1" applyBorder="1" applyAlignment="1">
      <alignment vertical="center"/>
    </xf>
    <xf numFmtId="4" fontId="20" fillId="0" borderId="0" xfId="178" applyNumberFormat="1" applyAlignment="1">
      <alignment horizontal="center" vertical="center" wrapText="1"/>
    </xf>
    <xf numFmtId="0" fontId="67" fillId="35" borderId="34" xfId="33" applyFont="1" applyFill="1" applyBorder="1" applyAlignment="1">
      <alignment horizontal="center" vertical="center"/>
    </xf>
    <xf numFmtId="0" fontId="31" fillId="0" borderId="7" xfId="33" applyBorder="1"/>
    <xf numFmtId="0" fontId="31" fillId="0" borderId="5" xfId="33" applyBorder="1"/>
    <xf numFmtId="0" fontId="31" fillId="0" borderId="16" xfId="33" applyBorder="1"/>
    <xf numFmtId="4" fontId="59" fillId="32" borderId="1" xfId="0" applyNumberFormat="1" applyFont="1" applyFill="1" applyBorder="1" applyAlignment="1">
      <alignment vertical="center" wrapText="1"/>
    </xf>
    <xf numFmtId="4" fontId="59" fillId="32" borderId="3" xfId="0" applyNumberFormat="1" applyFont="1" applyFill="1" applyBorder="1" applyAlignment="1">
      <alignment vertical="center" wrapText="1"/>
    </xf>
    <xf numFmtId="0" fontId="0" fillId="32" borderId="1" xfId="0" applyFill="1" applyBorder="1" applyAlignment="1">
      <alignment vertical="center"/>
    </xf>
    <xf numFmtId="0" fontId="0" fillId="32" borderId="2" xfId="0" applyFill="1" applyBorder="1" applyAlignment="1">
      <alignment vertical="center"/>
    </xf>
    <xf numFmtId="0" fontId="0" fillId="32" borderId="3" xfId="0" applyFill="1" applyBorder="1" applyAlignment="1">
      <alignment vertical="center"/>
    </xf>
    <xf numFmtId="0" fontId="63" fillId="33" borderId="1" xfId="0" applyFont="1" applyFill="1" applyBorder="1" applyAlignment="1">
      <alignment horizontal="center" vertical="center"/>
    </xf>
    <xf numFmtId="0" fontId="72" fillId="0" borderId="0" xfId="178" applyFont="1" applyAlignment="1">
      <alignment horizontal="center"/>
    </xf>
    <xf numFmtId="0" fontId="59" fillId="32" borderId="1" xfId="0" applyFont="1" applyFill="1" applyBorder="1" applyAlignment="1">
      <alignment horizontal="center" vertical="center" wrapText="1"/>
    </xf>
    <xf numFmtId="0" fontId="60" fillId="32" borderId="11" xfId="72" applyFont="1" applyFill="1" applyBorder="1" applyAlignment="1" applyProtection="1">
      <alignment vertical="center" wrapText="1"/>
      <protection hidden="1"/>
    </xf>
    <xf numFmtId="0" fontId="60" fillId="32" borderId="11" xfId="72" applyFont="1" applyFill="1" applyBorder="1" applyAlignment="1" applyProtection="1">
      <alignment horizontal="center" vertical="center" wrapText="1"/>
      <protection hidden="1"/>
    </xf>
    <xf numFmtId="4" fontId="20" fillId="0" borderId="0" xfId="178" applyNumberFormat="1"/>
    <xf numFmtId="0" fontId="60" fillId="0" borderId="11" xfId="470" applyFont="1" applyBorder="1" applyAlignment="1" applyProtection="1">
      <alignment vertical="center" wrapText="1"/>
      <protection hidden="1"/>
    </xf>
    <xf numFmtId="169" fontId="60" fillId="0" borderId="11" xfId="634" applyNumberFormat="1" applyFont="1" applyBorder="1" applyAlignment="1" applyProtection="1">
      <alignment horizontal="center" vertical="center" wrapText="1"/>
      <protection hidden="1"/>
    </xf>
    <xf numFmtId="0" fontId="60" fillId="0" borderId="11" xfId="728" applyFont="1" applyBorder="1" applyAlignment="1" applyProtection="1">
      <alignment horizontal="center" vertical="center" wrapText="1"/>
      <protection hidden="1"/>
    </xf>
    <xf numFmtId="4" fontId="58" fillId="0" borderId="11" xfId="635" applyNumberFormat="1" applyFont="1" applyFill="1" applyBorder="1" applyAlignment="1" applyProtection="1">
      <alignment horizontal="right" vertical="center" wrapText="1"/>
      <protection hidden="1"/>
    </xf>
    <xf numFmtId="0" fontId="70" fillId="0" borderId="11" xfId="634" applyFont="1" applyBorder="1" applyAlignment="1" applyProtection="1">
      <alignment horizontal="center" vertical="center" wrapText="1"/>
      <protection hidden="1"/>
    </xf>
    <xf numFmtId="0" fontId="70" fillId="0" borderId="11" xfId="634" applyFont="1" applyBorder="1" applyAlignment="1" applyProtection="1">
      <alignment vertical="center" wrapText="1"/>
      <protection hidden="1"/>
    </xf>
    <xf numFmtId="0" fontId="60" fillId="0" borderId="11" xfId="634" applyFont="1" applyBorder="1" applyAlignment="1" applyProtection="1">
      <alignment horizontal="center" vertical="center" wrapText="1"/>
      <protection hidden="1"/>
    </xf>
    <xf numFmtId="0" fontId="60" fillId="0" borderId="11" xfId="634" applyFont="1" applyBorder="1" applyAlignment="1" applyProtection="1">
      <alignment vertical="center" wrapText="1"/>
      <protection hidden="1"/>
    </xf>
    <xf numFmtId="41" fontId="60" fillId="0" borderId="11" xfId="634" applyNumberFormat="1" applyFont="1" applyBorder="1" applyAlignment="1" applyProtection="1">
      <alignment horizontal="center" vertical="center" wrapText="1"/>
      <protection hidden="1"/>
    </xf>
    <xf numFmtId="0" fontId="60" fillId="0" borderId="11" xfId="728" applyFont="1" applyBorder="1" applyAlignment="1" applyProtection="1">
      <alignment vertical="center" wrapText="1"/>
      <protection hidden="1"/>
    </xf>
    <xf numFmtId="4" fontId="60" fillId="0" borderId="11" xfId="634" applyNumberFormat="1" applyFont="1" applyBorder="1" applyAlignment="1" applyProtection="1">
      <alignment vertical="center" wrapText="1"/>
      <protection hidden="1"/>
    </xf>
    <xf numFmtId="0" fontId="60" fillId="32" borderId="11" xfId="634" applyFont="1" applyFill="1" applyBorder="1" applyAlignment="1" applyProtection="1">
      <alignment vertical="center" wrapText="1"/>
      <protection hidden="1"/>
    </xf>
    <xf numFmtId="0" fontId="53" fillId="32" borderId="0" xfId="72" applyFont="1" applyFill="1" applyAlignment="1">
      <alignment vertical="center" wrapText="1"/>
    </xf>
    <xf numFmtId="0" fontId="53" fillId="0" borderId="0" xfId="72" applyFont="1" applyAlignment="1">
      <alignment vertical="center" wrapText="1"/>
    </xf>
    <xf numFmtId="10" fontId="68" fillId="35" borderId="35" xfId="33" applyNumberFormat="1" applyFont="1" applyFill="1" applyBorder="1" applyAlignment="1">
      <alignment vertical="center"/>
    </xf>
    <xf numFmtId="0" fontId="69" fillId="35" borderId="36" xfId="33" applyFont="1" applyFill="1" applyBorder="1" applyAlignment="1">
      <alignment horizontal="fill" vertical="center"/>
    </xf>
    <xf numFmtId="170" fontId="68" fillId="35" borderId="36" xfId="33" applyNumberFormat="1" applyFont="1" applyFill="1" applyBorder="1" applyAlignment="1">
      <alignment vertical="center"/>
    </xf>
    <xf numFmtId="10" fontId="68" fillId="35" borderId="37" xfId="33" applyNumberFormat="1" applyFont="1" applyFill="1" applyBorder="1" applyAlignment="1">
      <alignment vertical="center"/>
    </xf>
    <xf numFmtId="10" fontId="67" fillId="0" borderId="38" xfId="33" applyNumberFormat="1" applyFont="1" applyBorder="1"/>
    <xf numFmtId="170" fontId="67" fillId="0" borderId="38" xfId="33" applyNumberFormat="1" applyFont="1" applyBorder="1"/>
    <xf numFmtId="169" fontId="70" fillId="0" borderId="11" xfId="634" applyNumberFormat="1" applyFont="1" applyBorder="1" applyAlignment="1" applyProtection="1">
      <alignment horizontal="center" vertical="center" wrapText="1"/>
      <protection hidden="1"/>
    </xf>
    <xf numFmtId="44" fontId="58" fillId="0" borderId="11" xfId="73" applyNumberFormat="1" applyFont="1" applyFill="1" applyBorder="1" applyAlignment="1" applyProtection="1">
      <alignment horizontal="right" vertical="center" wrapText="1"/>
      <protection hidden="1"/>
    </xf>
    <xf numFmtId="44" fontId="58" fillId="0" borderId="11" xfId="73" applyNumberFormat="1" applyFont="1" applyFill="1" applyBorder="1" applyAlignment="1" applyProtection="1">
      <alignment horizontal="center" vertical="center" wrapText="1"/>
      <protection hidden="1"/>
    </xf>
    <xf numFmtId="0" fontId="58" fillId="0" borderId="11" xfId="72" applyFont="1" applyBorder="1" applyAlignment="1" applyProtection="1">
      <alignment horizontal="center" vertical="center" wrapText="1"/>
      <protection hidden="1"/>
    </xf>
    <xf numFmtId="0" fontId="58" fillId="0" borderId="11" xfId="634" applyFont="1" applyBorder="1" applyAlignment="1" applyProtection="1">
      <alignment horizontal="center" vertical="center" wrapText="1"/>
      <protection hidden="1"/>
    </xf>
    <xf numFmtId="0" fontId="58" fillId="0" borderId="11" xfId="634" applyFont="1" applyBorder="1" applyAlignment="1" applyProtection="1">
      <alignment vertical="center" wrapText="1"/>
      <protection hidden="1"/>
    </xf>
    <xf numFmtId="169" fontId="58" fillId="0" borderId="11" xfId="72" applyNumberFormat="1" applyFont="1" applyBorder="1" applyAlignment="1" applyProtection="1">
      <alignment horizontal="center" vertical="center" wrapText="1"/>
      <protection hidden="1"/>
    </xf>
    <xf numFmtId="0" fontId="58" fillId="0" borderId="11" xfId="728" applyFont="1" applyBorder="1" applyAlignment="1" applyProtection="1">
      <alignment horizontal="center" vertical="center" wrapText="1"/>
      <protection hidden="1"/>
    </xf>
    <xf numFmtId="0" fontId="58" fillId="0" borderId="11" xfId="728" applyFont="1" applyBorder="1" applyAlignment="1" applyProtection="1">
      <alignment vertical="center" wrapText="1"/>
      <protection hidden="1"/>
    </xf>
    <xf numFmtId="4" fontId="63" fillId="0" borderId="11" xfId="165" applyNumberFormat="1" applyFont="1" applyBorder="1" applyAlignment="1">
      <alignment horizontal="center" vertical="center" wrapText="1"/>
    </xf>
    <xf numFmtId="0" fontId="60" fillId="0" borderId="8" xfId="72" applyFont="1" applyBorder="1" applyAlignment="1">
      <alignment horizontal="left" vertical="center"/>
    </xf>
    <xf numFmtId="0" fontId="0" fillId="0" borderId="0" xfId="0" applyAlignment="1">
      <alignment wrapText="1"/>
    </xf>
    <xf numFmtId="0" fontId="60" fillId="0" borderId="0" xfId="72" applyFont="1" applyAlignment="1">
      <alignment horizontal="left" vertical="center"/>
    </xf>
    <xf numFmtId="44" fontId="73" fillId="0" borderId="11" xfId="57" applyNumberFormat="1" applyFont="1" applyFill="1" applyBorder="1" applyAlignment="1" applyProtection="1">
      <alignment horizontal="center" vertical="center" wrapText="1"/>
      <protection hidden="1"/>
    </xf>
    <xf numFmtId="4" fontId="74" fillId="0" borderId="11" xfId="73" applyNumberFormat="1" applyFont="1" applyFill="1" applyBorder="1" applyAlignment="1" applyProtection="1">
      <alignment horizontal="right" vertical="center" wrapText="1"/>
      <protection hidden="1"/>
    </xf>
    <xf numFmtId="44" fontId="74" fillId="0" borderId="11" xfId="57" applyNumberFormat="1" applyFont="1" applyFill="1" applyBorder="1" applyAlignment="1" applyProtection="1">
      <alignment horizontal="center" vertical="center" wrapText="1"/>
      <protection hidden="1"/>
    </xf>
    <xf numFmtId="0" fontId="58" fillId="0" borderId="11" xfId="72" applyFont="1" applyBorder="1" applyAlignment="1" applyProtection="1">
      <alignment vertical="center" wrapText="1"/>
      <protection hidden="1"/>
    </xf>
    <xf numFmtId="0" fontId="57" fillId="0" borderId="11" xfId="72" applyFont="1" applyBorder="1" applyAlignment="1" applyProtection="1">
      <alignment horizontal="center" vertical="center" wrapText="1"/>
      <protection hidden="1"/>
    </xf>
    <xf numFmtId="0" fontId="57" fillId="0" borderId="11" xfId="72" applyFont="1" applyBorder="1" applyAlignment="1" applyProtection="1">
      <alignment vertical="center" wrapText="1"/>
      <protection hidden="1"/>
    </xf>
    <xf numFmtId="169" fontId="57" fillId="0" borderId="11" xfId="72" applyNumberFormat="1" applyFont="1" applyBorder="1" applyAlignment="1" applyProtection="1">
      <alignment horizontal="center" vertical="center" wrapText="1"/>
      <protection hidden="1"/>
    </xf>
    <xf numFmtId="4" fontId="58" fillId="0" borderId="11" xfId="634" applyNumberFormat="1" applyFont="1" applyBorder="1" applyAlignment="1" applyProtection="1">
      <alignment vertical="center" wrapText="1"/>
      <protection hidden="1"/>
    </xf>
    <xf numFmtId="169" fontId="58" fillId="0" borderId="11" xfId="634" applyNumberFormat="1" applyFont="1" applyBorder="1" applyAlignment="1" applyProtection="1">
      <alignment horizontal="center" vertical="center" wrapText="1"/>
      <protection hidden="1"/>
    </xf>
    <xf numFmtId="41" fontId="58" fillId="0" borderId="11" xfId="634" applyNumberFormat="1" applyFont="1" applyBorder="1" applyAlignment="1" applyProtection="1">
      <alignment horizontal="center" vertical="center" wrapText="1"/>
      <protection hidden="1"/>
    </xf>
    <xf numFmtId="44" fontId="29" fillId="0" borderId="0" xfId="72" applyNumberFormat="1" applyAlignment="1">
      <alignment vertical="center" wrapText="1"/>
    </xf>
    <xf numFmtId="4" fontId="29" fillId="0" borderId="0" xfId="72" applyNumberFormat="1" applyAlignment="1">
      <alignment vertical="center" wrapText="1"/>
    </xf>
    <xf numFmtId="0" fontId="0" fillId="0" borderId="0" xfId="0" applyAlignment="1">
      <alignment vertical="center"/>
    </xf>
    <xf numFmtId="2" fontId="76" fillId="0" borderId="0" xfId="0" applyNumberFormat="1" applyFont="1" applyAlignment="1">
      <alignment horizontal="center" vertical="center"/>
    </xf>
    <xf numFmtId="0" fontId="3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2" fontId="31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78" fillId="0" borderId="0" xfId="0" applyFont="1" applyAlignment="1">
      <alignment vertical="center"/>
    </xf>
    <xf numFmtId="4" fontId="78" fillId="0" borderId="0" xfId="0" applyNumberFormat="1" applyFont="1" applyAlignment="1">
      <alignment vertical="center"/>
    </xf>
    <xf numFmtId="4" fontId="37" fillId="36" borderId="11" xfId="0" applyNumberFormat="1" applyFont="1" applyFill="1" applyBorder="1" applyAlignment="1">
      <alignment horizontal="center" vertical="center"/>
    </xf>
    <xf numFmtId="4" fontId="37" fillId="37" borderId="11" xfId="0" applyNumberFormat="1" applyFont="1" applyFill="1" applyBorder="1" applyAlignment="1">
      <alignment horizontal="center" vertical="center"/>
    </xf>
    <xf numFmtId="0" fontId="37" fillId="37" borderId="11" xfId="0" applyFont="1" applyFill="1" applyBorder="1" applyAlignment="1">
      <alignment horizontal="right" vertical="center"/>
    </xf>
    <xf numFmtId="0" fontId="37" fillId="37" borderId="1" xfId="0" applyFont="1" applyFill="1" applyBorder="1" applyAlignment="1">
      <alignment horizontal="left" vertical="center"/>
    </xf>
    <xf numFmtId="0" fontId="0" fillId="0" borderId="14" xfId="0" applyBorder="1" applyAlignment="1">
      <alignment vertical="center"/>
    </xf>
    <xf numFmtId="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2" fontId="0" fillId="0" borderId="10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4" fontId="75" fillId="0" borderId="13" xfId="0" applyNumberFormat="1" applyFont="1" applyBorder="1" applyAlignment="1">
      <alignment horizontal="center" vertical="center"/>
    </xf>
    <xf numFmtId="4" fontId="75" fillId="0" borderId="14" xfId="0" applyNumberFormat="1" applyFont="1" applyBorder="1" applyAlignment="1">
      <alignment horizontal="center" vertical="center"/>
    </xf>
    <xf numFmtId="0" fontId="75" fillId="0" borderId="14" xfId="0" applyFont="1" applyBorder="1" applyAlignment="1">
      <alignment horizontal="right" vertical="center"/>
    </xf>
    <xf numFmtId="4" fontId="0" fillId="34" borderId="10" xfId="0" applyNumberFormat="1" applyFill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31" fillId="0" borderId="10" xfId="0" applyFont="1" applyBorder="1" applyAlignment="1">
      <alignment horizontal="left" vertical="center"/>
    </xf>
    <xf numFmtId="0" fontId="31" fillId="0" borderId="8" xfId="0" applyFont="1" applyBorder="1" applyAlignment="1">
      <alignment vertical="center" wrapText="1"/>
    </xf>
    <xf numFmtId="4" fontId="0" fillId="34" borderId="13" xfId="0" applyNumberFormat="1" applyFill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0" fontId="3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75" fillId="36" borderId="3" xfId="0" applyFont="1" applyFill="1" applyBorder="1" applyAlignment="1">
      <alignment horizontal="center" vertical="center"/>
    </xf>
    <xf numFmtId="0" fontId="75" fillId="37" borderId="11" xfId="0" applyFont="1" applyFill="1" applyBorder="1" applyAlignment="1">
      <alignment horizontal="center" vertical="center"/>
    </xf>
    <xf numFmtId="0" fontId="75" fillId="37" borderId="3" xfId="0" applyFont="1" applyFill="1" applyBorder="1" applyAlignment="1">
      <alignment horizontal="center" vertical="center"/>
    </xf>
    <xf numFmtId="4" fontId="75" fillId="0" borderId="5" xfId="0" applyNumberFormat="1" applyFont="1" applyBorder="1" applyAlignment="1">
      <alignment horizontal="center" vertical="center"/>
    </xf>
    <xf numFmtId="4" fontId="75" fillId="0" borderId="10" xfId="0" applyNumberFormat="1" applyFont="1" applyBorder="1" applyAlignment="1">
      <alignment horizontal="center" vertical="center"/>
    </xf>
    <xf numFmtId="0" fontId="75" fillId="0" borderId="0" xfId="0" applyFont="1" applyAlignment="1">
      <alignment horizontal="right" vertical="center"/>
    </xf>
    <xf numFmtId="0" fontId="75" fillId="0" borderId="10" xfId="0" applyFont="1" applyBorder="1" applyAlignment="1">
      <alignment horizontal="right" vertical="center"/>
    </xf>
    <xf numFmtId="4" fontId="75" fillId="0" borderId="16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54" fillId="33" borderId="13" xfId="34" applyFont="1" applyFill="1" applyBorder="1" applyAlignment="1">
      <alignment horizontal="center" vertical="center"/>
    </xf>
    <xf numFmtId="0" fontId="54" fillId="33" borderId="17" xfId="34" applyFont="1" applyFill="1" applyBorder="1" applyAlignment="1">
      <alignment horizontal="center" vertical="center"/>
    </xf>
    <xf numFmtId="0" fontId="54" fillId="33" borderId="13" xfId="34" applyFont="1" applyFill="1" applyBorder="1" applyAlignment="1">
      <alignment horizontal="center" vertical="center" wrapText="1"/>
    </xf>
    <xf numFmtId="0" fontId="54" fillId="33" borderId="17" xfId="34" applyFont="1" applyFill="1" applyBorder="1" applyAlignment="1">
      <alignment horizontal="center" vertical="center" wrapText="1"/>
    </xf>
    <xf numFmtId="4" fontId="63" fillId="0" borderId="11" xfId="165" applyNumberFormat="1" applyFont="1" applyBorder="1" applyAlignment="1">
      <alignment horizontal="center" vertical="center" wrapText="1"/>
    </xf>
    <xf numFmtId="0" fontId="53" fillId="0" borderId="11" xfId="72" applyFont="1" applyBorder="1" applyAlignment="1">
      <alignment horizontal="center" vertical="center" wrapText="1"/>
    </xf>
    <xf numFmtId="0" fontId="63" fillId="0" borderId="11" xfId="165" applyFont="1" applyBorder="1" applyAlignment="1">
      <alignment horizontal="center" vertical="center" wrapText="1"/>
    </xf>
    <xf numFmtId="167" fontId="63" fillId="0" borderId="11" xfId="165" applyNumberFormat="1" applyFont="1" applyBorder="1" applyAlignment="1">
      <alignment horizontal="center" vertical="center" wrapText="1"/>
    </xf>
    <xf numFmtId="0" fontId="60" fillId="0" borderId="6" xfId="72" applyFont="1" applyBorder="1" applyAlignment="1">
      <alignment horizontal="left" vertical="center"/>
    </xf>
    <xf numFmtId="0" fontId="60" fillId="0" borderId="4" xfId="72" applyFont="1" applyBorder="1" applyAlignment="1">
      <alignment horizontal="left" vertical="center"/>
    </xf>
    <xf numFmtId="0" fontId="60" fillId="0" borderId="8" xfId="72" applyFont="1" applyBorder="1" applyAlignment="1">
      <alignment horizontal="left" vertical="center"/>
    </xf>
    <xf numFmtId="0" fontId="60" fillId="0" borderId="0" xfId="72" applyFont="1" applyAlignment="1">
      <alignment horizontal="left" vertical="center"/>
    </xf>
    <xf numFmtId="0" fontId="60" fillId="0" borderId="12" xfId="72" applyFont="1" applyBorder="1" applyAlignment="1">
      <alignment horizontal="left" vertical="center"/>
    </xf>
    <xf numFmtId="0" fontId="60" fillId="0" borderId="15" xfId="72" applyFont="1" applyBorder="1" applyAlignment="1">
      <alignment horizontal="left" vertical="center"/>
    </xf>
    <xf numFmtId="0" fontId="0" fillId="32" borderId="1" xfId="0" applyFill="1" applyBorder="1" applyAlignment="1">
      <alignment horizontal="center" vertical="center"/>
    </xf>
    <xf numFmtId="0" fontId="0" fillId="32" borderId="2" xfId="0" applyFill="1" applyBorder="1" applyAlignment="1">
      <alignment horizontal="center" vertical="center"/>
    </xf>
    <xf numFmtId="0" fontId="0" fillId="32" borderId="3" xfId="0" applyFill="1" applyBorder="1" applyAlignment="1">
      <alignment horizontal="center" vertical="center"/>
    </xf>
    <xf numFmtId="4" fontId="53" fillId="32" borderId="11" xfId="0" quotePrefix="1" applyNumberFormat="1" applyFont="1" applyFill="1" applyBorder="1" applyAlignment="1">
      <alignment horizontal="center" vertical="center" wrapText="1"/>
    </xf>
    <xf numFmtId="4" fontId="53" fillId="32" borderId="11" xfId="0" applyNumberFormat="1" applyFont="1" applyFill="1" applyBorder="1" applyAlignment="1">
      <alignment horizontal="center" vertical="center" wrapText="1"/>
    </xf>
    <xf numFmtId="0" fontId="59" fillId="32" borderId="6" xfId="0" applyFont="1" applyFill="1" applyBorder="1" applyAlignment="1">
      <alignment horizontal="left" vertical="center"/>
    </xf>
    <xf numFmtId="0" fontId="59" fillId="32" borderId="7" xfId="0" applyFont="1" applyFill="1" applyBorder="1" applyAlignment="1">
      <alignment horizontal="left" vertical="center"/>
    </xf>
    <xf numFmtId="0" fontId="59" fillId="32" borderId="8" xfId="0" applyFont="1" applyFill="1" applyBorder="1" applyAlignment="1">
      <alignment horizontal="left" vertical="center"/>
    </xf>
    <xf numFmtId="0" fontId="59" fillId="32" borderId="5" xfId="0" applyFont="1" applyFill="1" applyBorder="1" applyAlignment="1">
      <alignment horizontal="left" vertical="center"/>
    </xf>
    <xf numFmtId="0" fontId="59" fillId="32" borderId="12" xfId="0" applyFont="1" applyFill="1" applyBorder="1" applyAlignment="1">
      <alignment horizontal="left" vertical="center"/>
    </xf>
    <xf numFmtId="0" fontId="59" fillId="32" borderId="16" xfId="0" applyFont="1" applyFill="1" applyBorder="1" applyAlignment="1">
      <alignment horizontal="left" vertical="center"/>
    </xf>
    <xf numFmtId="4" fontId="59" fillId="32" borderId="1" xfId="0" applyNumberFormat="1" applyFont="1" applyFill="1" applyBorder="1" applyAlignment="1">
      <alignment vertical="center" wrapText="1"/>
    </xf>
    <xf numFmtId="4" fontId="59" fillId="32" borderId="3" xfId="0" applyNumberFormat="1" applyFont="1" applyFill="1" applyBorder="1" applyAlignment="1">
      <alignment vertical="center" wrapText="1"/>
    </xf>
    <xf numFmtId="0" fontId="53" fillId="32" borderId="6" xfId="0" applyFont="1" applyFill="1" applyBorder="1" applyAlignment="1">
      <alignment horizontal="center"/>
    </xf>
    <xf numFmtId="0" fontId="53" fillId="32" borderId="7" xfId="0" applyFont="1" applyFill="1" applyBorder="1" applyAlignment="1">
      <alignment horizontal="center"/>
    </xf>
    <xf numFmtId="0" fontId="31" fillId="32" borderId="12" xfId="0" applyFont="1" applyFill="1" applyBorder="1" applyAlignment="1">
      <alignment horizontal="center" vertical="top"/>
    </xf>
    <xf numFmtId="0" fontId="0" fillId="32" borderId="16" xfId="0" applyFill="1" applyBorder="1" applyAlignment="1">
      <alignment horizontal="center" vertical="top"/>
    </xf>
    <xf numFmtId="4" fontId="53" fillId="32" borderId="1" xfId="0" applyNumberFormat="1" applyFont="1" applyFill="1" applyBorder="1" applyAlignment="1">
      <alignment vertical="center" wrapText="1"/>
    </xf>
    <xf numFmtId="4" fontId="53" fillId="32" borderId="3" xfId="0" applyNumberFormat="1" applyFont="1" applyFill="1" applyBorder="1" applyAlignment="1">
      <alignment vertical="center" wrapText="1"/>
    </xf>
    <xf numFmtId="0" fontId="0" fillId="32" borderId="12" xfId="0" applyFill="1" applyBorder="1" applyAlignment="1">
      <alignment horizontal="center" vertical="top"/>
    </xf>
    <xf numFmtId="0" fontId="63" fillId="33" borderId="2" xfId="0" applyFont="1" applyFill="1" applyBorder="1" applyAlignment="1">
      <alignment horizontal="center" vertical="center"/>
    </xf>
    <xf numFmtId="0" fontId="63" fillId="33" borderId="3" xfId="0" applyFont="1" applyFill="1" applyBorder="1" applyAlignment="1">
      <alignment horizontal="center" vertical="center"/>
    </xf>
    <xf numFmtId="0" fontId="60" fillId="0" borderId="14" xfId="72" applyFont="1" applyBorder="1" applyAlignment="1">
      <alignment horizontal="left" vertical="center"/>
    </xf>
    <xf numFmtId="1" fontId="68" fillId="35" borderId="11" xfId="33" applyNumberFormat="1" applyFont="1" applyFill="1" applyBorder="1" applyAlignment="1">
      <alignment horizontal="center" vertical="center"/>
    </xf>
    <xf numFmtId="0" fontId="60" fillId="0" borderId="11" xfId="72" applyFont="1" applyBorder="1" applyAlignment="1">
      <alignment horizontal="left" vertical="center"/>
    </xf>
    <xf numFmtId="0" fontId="60" fillId="0" borderId="13" xfId="72" applyFont="1" applyBorder="1" applyAlignment="1">
      <alignment horizontal="left" vertical="center"/>
    </xf>
    <xf numFmtId="0" fontId="60" fillId="0" borderId="10" xfId="72" applyFont="1" applyBorder="1" applyAlignment="1">
      <alignment horizontal="left" vertical="center"/>
    </xf>
    <xf numFmtId="0" fontId="53" fillId="0" borderId="6" xfId="72" applyFont="1" applyBorder="1" applyAlignment="1">
      <alignment horizontal="center" vertical="center" wrapText="1"/>
    </xf>
    <xf numFmtId="0" fontId="53" fillId="0" borderId="4" xfId="72" applyFont="1" applyBorder="1" applyAlignment="1">
      <alignment horizontal="center" vertical="center" wrapText="1"/>
    </xf>
    <xf numFmtId="0" fontId="53" fillId="0" borderId="7" xfId="72" applyFont="1" applyBorder="1" applyAlignment="1">
      <alignment horizontal="center" vertical="center" wrapText="1"/>
    </xf>
    <xf numFmtId="0" fontId="53" fillId="0" borderId="12" xfId="72" applyFont="1" applyBorder="1" applyAlignment="1">
      <alignment horizontal="center" vertical="center" wrapText="1"/>
    </xf>
    <xf numFmtId="0" fontId="53" fillId="0" borderId="15" xfId="72" applyFont="1" applyBorder="1" applyAlignment="1">
      <alignment horizontal="center" vertical="center" wrapText="1"/>
    </xf>
    <xf numFmtId="0" fontId="53" fillId="0" borderId="16" xfId="72" applyFont="1" applyBorder="1" applyAlignment="1">
      <alignment horizontal="center" vertical="center" wrapText="1"/>
    </xf>
    <xf numFmtId="0" fontId="60" fillId="0" borderId="11" xfId="72" applyFont="1" applyBorder="1" applyAlignment="1">
      <alignment horizontal="left" vertical="center" wrapText="1"/>
    </xf>
    <xf numFmtId="0" fontId="67" fillId="0" borderId="11" xfId="33" applyFont="1" applyBorder="1" applyAlignment="1">
      <alignment horizontal="center" vertical="center"/>
    </xf>
    <xf numFmtId="0" fontId="67" fillId="0" borderId="11" xfId="33" applyFont="1" applyBorder="1" applyAlignment="1">
      <alignment horizontal="center"/>
    </xf>
    <xf numFmtId="4" fontId="68" fillId="35" borderId="11" xfId="33" applyNumberFormat="1" applyFont="1" applyFill="1" applyBorder="1" applyAlignment="1">
      <alignment horizontal="left" vertical="center" wrapText="1"/>
    </xf>
    <xf numFmtId="4" fontId="68" fillId="35" borderId="11" xfId="33" applyNumberFormat="1" applyFont="1" applyFill="1" applyBorder="1" applyAlignment="1">
      <alignment horizontal="left" vertical="center"/>
    </xf>
    <xf numFmtId="0" fontId="67" fillId="0" borderId="28" xfId="33" applyFont="1" applyBorder="1" applyAlignment="1">
      <alignment horizontal="center"/>
    </xf>
    <xf numFmtId="0" fontId="67" fillId="0" borderId="29" xfId="33" applyFont="1" applyBorder="1" applyAlignment="1">
      <alignment horizontal="center"/>
    </xf>
    <xf numFmtId="0" fontId="67" fillId="0" borderId="33" xfId="33" applyFont="1" applyBorder="1" applyAlignment="1">
      <alignment horizontal="center"/>
    </xf>
    <xf numFmtId="1" fontId="68" fillId="35" borderId="11" xfId="33" applyNumberFormat="1" applyFont="1" applyFill="1" applyBorder="1" applyAlignment="1">
      <alignment horizontal="left" vertical="center" wrapText="1"/>
    </xf>
    <xf numFmtId="4" fontId="68" fillId="35" borderId="11" xfId="33" applyNumberFormat="1" applyFont="1" applyFill="1" applyBorder="1" applyAlignment="1">
      <alignment horizontal="right" vertical="center"/>
    </xf>
    <xf numFmtId="10" fontId="68" fillId="35" borderId="13" xfId="33" applyNumberFormat="1" applyFont="1" applyFill="1" applyBorder="1" applyAlignment="1">
      <alignment horizontal="center" vertical="center"/>
    </xf>
    <xf numFmtId="10" fontId="68" fillId="35" borderId="10" xfId="33" applyNumberFormat="1" applyFont="1" applyFill="1" applyBorder="1" applyAlignment="1">
      <alignment horizontal="center" vertical="center"/>
    </xf>
    <xf numFmtId="10" fontId="68" fillId="35" borderId="14" xfId="33" applyNumberFormat="1" applyFont="1" applyFill="1" applyBorder="1" applyAlignment="1">
      <alignment horizontal="center" vertical="center"/>
    </xf>
    <xf numFmtId="1" fontId="68" fillId="35" borderId="32" xfId="33" applyNumberFormat="1" applyFont="1" applyFill="1" applyBorder="1" applyAlignment="1">
      <alignment horizontal="center" vertical="center"/>
    </xf>
    <xf numFmtId="1" fontId="68" fillId="35" borderId="32" xfId="33" applyNumberFormat="1" applyFont="1" applyFill="1" applyBorder="1" applyAlignment="1">
      <alignment horizontal="left" vertical="center" wrapText="1"/>
    </xf>
    <xf numFmtId="4" fontId="68" fillId="35" borderId="32" xfId="33" applyNumberFormat="1" applyFont="1" applyFill="1" applyBorder="1" applyAlignment="1">
      <alignment horizontal="right" vertical="center"/>
    </xf>
    <xf numFmtId="10" fontId="68" fillId="35" borderId="27" xfId="33" applyNumberFormat="1" applyFont="1" applyFill="1" applyBorder="1" applyAlignment="1">
      <alignment horizontal="center" vertical="center"/>
    </xf>
    <xf numFmtId="0" fontId="67" fillId="0" borderId="27" xfId="33" applyFont="1" applyBorder="1" applyAlignment="1">
      <alignment horizontal="center" vertical="center"/>
    </xf>
    <xf numFmtId="0" fontId="67" fillId="0" borderId="30" xfId="33" applyFont="1" applyBorder="1" applyAlignment="1">
      <alignment horizontal="center" vertical="center"/>
    </xf>
    <xf numFmtId="4" fontId="67" fillId="0" borderId="27" xfId="33" applyNumberFormat="1" applyFont="1" applyBorder="1" applyAlignment="1">
      <alignment horizontal="center" vertical="center" wrapText="1"/>
    </xf>
    <xf numFmtId="4" fontId="67" fillId="0" borderId="30" xfId="33" applyNumberFormat="1" applyFont="1" applyBorder="1" applyAlignment="1">
      <alignment horizontal="center" vertical="center" wrapText="1"/>
    </xf>
    <xf numFmtId="0" fontId="53" fillId="0" borderId="1" xfId="444" applyFont="1" applyBorder="1" applyAlignment="1">
      <alignment horizontal="center" vertical="center" wrapText="1"/>
    </xf>
    <xf numFmtId="0" fontId="53" fillId="0" borderId="2" xfId="444" applyFont="1" applyBorder="1" applyAlignment="1">
      <alignment horizontal="center" vertical="center" wrapText="1"/>
    </xf>
    <xf numFmtId="0" fontId="53" fillId="0" borderId="3" xfId="444" applyFont="1" applyBorder="1" applyAlignment="1">
      <alignment horizontal="center" vertical="center" wrapText="1"/>
    </xf>
    <xf numFmtId="0" fontId="60" fillId="0" borderId="1" xfId="444" applyFont="1" applyBorder="1" applyAlignment="1">
      <alignment horizontal="left" vertical="center" wrapText="1"/>
    </xf>
    <xf numFmtId="0" fontId="60" fillId="0" borderId="2" xfId="444" applyFont="1" applyBorder="1" applyAlignment="1">
      <alignment horizontal="left" vertical="center" wrapText="1"/>
    </xf>
    <xf numFmtId="0" fontId="60" fillId="0" borderId="39" xfId="444" applyFont="1" applyBorder="1" applyAlignment="1">
      <alignment horizontal="left" vertical="center" wrapText="1"/>
    </xf>
    <xf numFmtId="0" fontId="75" fillId="37" borderId="1" xfId="0" applyFont="1" applyFill="1" applyBorder="1" applyAlignment="1">
      <alignment horizontal="center" vertical="center"/>
    </xf>
    <xf numFmtId="0" fontId="75" fillId="37" borderId="3" xfId="0" applyFont="1" applyFill="1" applyBorder="1" applyAlignment="1">
      <alignment horizontal="center" vertical="center"/>
    </xf>
    <xf numFmtId="0" fontId="75" fillId="37" borderId="1" xfId="0" applyFont="1" applyFill="1" applyBorder="1" applyAlignment="1">
      <alignment horizontal="left" vertical="center"/>
    </xf>
    <xf numFmtId="0" fontId="75" fillId="37" borderId="2" xfId="0" applyFont="1" applyFill="1" applyBorder="1" applyAlignment="1">
      <alignment horizontal="left" vertical="center"/>
    </xf>
    <xf numFmtId="0" fontId="75" fillId="0" borderId="13" xfId="0" applyFont="1" applyBorder="1" applyAlignment="1">
      <alignment horizontal="left" vertical="center"/>
    </xf>
    <xf numFmtId="0" fontId="75" fillId="0" borderId="6" xfId="0" applyFont="1" applyBorder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9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 wrapText="1"/>
    </xf>
    <xf numFmtId="0" fontId="75" fillId="0" borderId="0" xfId="0" applyFont="1" applyAlignment="1">
      <alignment horizontal="center" vertical="center"/>
    </xf>
    <xf numFmtId="0" fontId="75" fillId="34" borderId="1" xfId="0" applyFont="1" applyFill="1" applyBorder="1" applyAlignment="1">
      <alignment horizontal="center" vertical="center"/>
    </xf>
    <xf numFmtId="0" fontId="75" fillId="34" borderId="2" xfId="0" applyFont="1" applyFill="1" applyBorder="1" applyAlignment="1">
      <alignment horizontal="center" vertical="center"/>
    </xf>
    <xf numFmtId="0" fontId="75" fillId="34" borderId="3" xfId="0" applyFont="1" applyFill="1" applyBorder="1" applyAlignment="1">
      <alignment horizontal="center" vertical="center"/>
    </xf>
    <xf numFmtId="0" fontId="75" fillId="37" borderId="6" xfId="0" applyFont="1" applyFill="1" applyBorder="1" applyAlignment="1">
      <alignment horizontal="left" vertical="center"/>
    </xf>
    <xf numFmtId="0" fontId="75" fillId="37" borderId="7" xfId="0" applyFont="1" applyFill="1" applyBorder="1" applyAlignment="1">
      <alignment horizontal="left" vertical="center"/>
    </xf>
    <xf numFmtId="0" fontId="75" fillId="37" borderId="12" xfId="0" applyFont="1" applyFill="1" applyBorder="1" applyAlignment="1">
      <alignment horizontal="left" vertical="center"/>
    </xf>
    <xf numFmtId="0" fontId="75" fillId="37" borderId="16" xfId="0" applyFont="1" applyFill="1" applyBorder="1" applyAlignment="1">
      <alignment horizontal="left" vertical="center"/>
    </xf>
  </cellXfs>
  <cellStyles count="850">
    <cellStyle name="20% - Accent5" xfId="1"/>
    <cellStyle name="20% - Ênfase1" xfId="2" builtinId="30" customBuiltin="1"/>
    <cellStyle name="20% - Ênfase1 2" xfId="77"/>
    <cellStyle name="20% - Ênfase1 2 2" xfId="209"/>
    <cellStyle name="20% - Ênfase1 2 2 2" xfId="604"/>
    <cellStyle name="20% - Ênfase1 2 3" xfId="338"/>
    <cellStyle name="20% - Ênfase1 2 3 2" xfId="733"/>
    <cellStyle name="20% - Ênfase1 2 4" xfId="475"/>
    <cellStyle name="20% - Ênfase1 3" xfId="113"/>
    <cellStyle name="20% - Ênfase1 3 2" xfId="244"/>
    <cellStyle name="20% - Ênfase1 3 2 2" xfId="639"/>
    <cellStyle name="20% - Ênfase1 3 3" xfId="373"/>
    <cellStyle name="20% - Ênfase1 3 3 2" xfId="768"/>
    <cellStyle name="20% - Ênfase1 3 4" xfId="510"/>
    <cellStyle name="20% - Ênfase1 4" xfId="145"/>
    <cellStyle name="20% - Ênfase1 4 2" xfId="276"/>
    <cellStyle name="20% - Ênfase1 4 2 2" xfId="671"/>
    <cellStyle name="20% - Ênfase1 4 3" xfId="405"/>
    <cellStyle name="20% - Ênfase1 4 3 2" xfId="800"/>
    <cellStyle name="20% - Ênfase1 4 4" xfId="542"/>
    <cellStyle name="20% - Ênfase1 5" xfId="183"/>
    <cellStyle name="20% - Ênfase1 5 2" xfId="578"/>
    <cellStyle name="20% - Ênfase1 6" xfId="312"/>
    <cellStyle name="20% - Ênfase1 6 2" xfId="707"/>
    <cellStyle name="20% - Ênfase1 7" xfId="449"/>
    <cellStyle name="20% - Ênfase2" xfId="3" builtinId="34" customBuiltin="1"/>
    <cellStyle name="20% - Ênfase2 2" xfId="78"/>
    <cellStyle name="20% - Ênfase2 2 2" xfId="210"/>
    <cellStyle name="20% - Ênfase2 2 2 2" xfId="605"/>
    <cellStyle name="20% - Ênfase2 2 3" xfId="339"/>
    <cellStyle name="20% - Ênfase2 2 3 2" xfId="734"/>
    <cellStyle name="20% - Ênfase2 2 4" xfId="476"/>
    <cellStyle name="20% - Ênfase2 3" xfId="114"/>
    <cellStyle name="20% - Ênfase2 3 2" xfId="245"/>
    <cellStyle name="20% - Ênfase2 3 2 2" xfId="640"/>
    <cellStyle name="20% - Ênfase2 3 3" xfId="374"/>
    <cellStyle name="20% - Ênfase2 3 3 2" xfId="769"/>
    <cellStyle name="20% - Ênfase2 3 4" xfId="511"/>
    <cellStyle name="20% - Ênfase2 4" xfId="146"/>
    <cellStyle name="20% - Ênfase2 4 2" xfId="277"/>
    <cellStyle name="20% - Ênfase2 4 2 2" xfId="672"/>
    <cellStyle name="20% - Ênfase2 4 3" xfId="406"/>
    <cellStyle name="20% - Ênfase2 4 3 2" xfId="801"/>
    <cellStyle name="20% - Ênfase2 4 4" xfId="543"/>
    <cellStyle name="20% - Ênfase2 5" xfId="184"/>
    <cellStyle name="20% - Ênfase2 5 2" xfId="579"/>
    <cellStyle name="20% - Ênfase2 6" xfId="313"/>
    <cellStyle name="20% - Ênfase2 6 2" xfId="708"/>
    <cellStyle name="20% - Ênfase2 7" xfId="450"/>
    <cellStyle name="20% - Ênfase3" xfId="4" builtinId="38" customBuiltin="1"/>
    <cellStyle name="20% - Ênfase3 2" xfId="79"/>
    <cellStyle name="20% - Ênfase3 2 2" xfId="211"/>
    <cellStyle name="20% - Ênfase3 2 2 2" xfId="606"/>
    <cellStyle name="20% - Ênfase3 2 3" xfId="340"/>
    <cellStyle name="20% - Ênfase3 2 3 2" xfId="735"/>
    <cellStyle name="20% - Ênfase3 2 4" xfId="477"/>
    <cellStyle name="20% - Ênfase3 3" xfId="115"/>
    <cellStyle name="20% - Ênfase3 3 2" xfId="246"/>
    <cellStyle name="20% - Ênfase3 3 2 2" xfId="641"/>
    <cellStyle name="20% - Ênfase3 3 3" xfId="375"/>
    <cellStyle name="20% - Ênfase3 3 3 2" xfId="770"/>
    <cellStyle name="20% - Ênfase3 3 4" xfId="512"/>
    <cellStyle name="20% - Ênfase3 4" xfId="147"/>
    <cellStyle name="20% - Ênfase3 4 2" xfId="278"/>
    <cellStyle name="20% - Ênfase3 4 2 2" xfId="673"/>
    <cellStyle name="20% - Ênfase3 4 3" xfId="407"/>
    <cellStyle name="20% - Ênfase3 4 3 2" xfId="802"/>
    <cellStyle name="20% - Ênfase3 4 4" xfId="544"/>
    <cellStyle name="20% - Ênfase3 5" xfId="185"/>
    <cellStyle name="20% - Ênfase3 5 2" xfId="580"/>
    <cellStyle name="20% - Ênfase3 6" xfId="314"/>
    <cellStyle name="20% - Ênfase3 6 2" xfId="709"/>
    <cellStyle name="20% - Ênfase3 7" xfId="451"/>
    <cellStyle name="20% - Ênfase4" xfId="5" builtinId="42" customBuiltin="1"/>
    <cellStyle name="20% - Ênfase4 2" xfId="80"/>
    <cellStyle name="20% - Ênfase4 2 2" xfId="212"/>
    <cellStyle name="20% - Ênfase4 2 2 2" xfId="607"/>
    <cellStyle name="20% - Ênfase4 2 3" xfId="341"/>
    <cellStyle name="20% - Ênfase4 2 3 2" xfId="736"/>
    <cellStyle name="20% - Ênfase4 2 4" xfId="478"/>
    <cellStyle name="20% - Ênfase4 3" xfId="116"/>
    <cellStyle name="20% - Ênfase4 3 2" xfId="247"/>
    <cellStyle name="20% - Ênfase4 3 2 2" xfId="642"/>
    <cellStyle name="20% - Ênfase4 3 3" xfId="376"/>
    <cellStyle name="20% - Ênfase4 3 3 2" xfId="771"/>
    <cellStyle name="20% - Ênfase4 3 4" xfId="513"/>
    <cellStyle name="20% - Ênfase4 4" xfId="148"/>
    <cellStyle name="20% - Ênfase4 4 2" xfId="279"/>
    <cellStyle name="20% - Ênfase4 4 2 2" xfId="674"/>
    <cellStyle name="20% - Ênfase4 4 3" xfId="408"/>
    <cellStyle name="20% - Ênfase4 4 3 2" xfId="803"/>
    <cellStyle name="20% - Ênfase4 4 4" xfId="545"/>
    <cellStyle name="20% - Ênfase4 5" xfId="186"/>
    <cellStyle name="20% - Ênfase4 5 2" xfId="581"/>
    <cellStyle name="20% - Ênfase4 6" xfId="315"/>
    <cellStyle name="20% - Ênfase4 6 2" xfId="710"/>
    <cellStyle name="20% - Ênfase4 7" xfId="452"/>
    <cellStyle name="20% - Ênfase5" xfId="6" builtinId="46" customBuiltin="1"/>
    <cellStyle name="20% - Ênfase5 2" xfId="81"/>
    <cellStyle name="20% - Ênfase5 2 2" xfId="213"/>
    <cellStyle name="20% - Ênfase5 2 2 2" xfId="608"/>
    <cellStyle name="20% - Ênfase5 2 3" xfId="342"/>
    <cellStyle name="20% - Ênfase5 2 3 2" xfId="737"/>
    <cellStyle name="20% - Ênfase5 2 4" xfId="479"/>
    <cellStyle name="20% - Ênfase5 3" xfId="117"/>
    <cellStyle name="20% - Ênfase5 3 2" xfId="248"/>
    <cellStyle name="20% - Ênfase5 3 2 2" xfId="643"/>
    <cellStyle name="20% - Ênfase5 3 3" xfId="377"/>
    <cellStyle name="20% - Ênfase5 3 3 2" xfId="772"/>
    <cellStyle name="20% - Ênfase5 3 4" xfId="514"/>
    <cellStyle name="20% - Ênfase5 4" xfId="149"/>
    <cellStyle name="20% - Ênfase5 4 2" xfId="280"/>
    <cellStyle name="20% - Ênfase5 4 2 2" xfId="675"/>
    <cellStyle name="20% - Ênfase5 4 3" xfId="409"/>
    <cellStyle name="20% - Ênfase5 4 3 2" xfId="804"/>
    <cellStyle name="20% - Ênfase5 4 4" xfId="546"/>
    <cellStyle name="20% - Ênfase5 5" xfId="187"/>
    <cellStyle name="20% - Ênfase5 5 2" xfId="582"/>
    <cellStyle name="20% - Ênfase5 6" xfId="316"/>
    <cellStyle name="20% - Ênfase5 6 2" xfId="711"/>
    <cellStyle name="20% - Ênfase5 7" xfId="453"/>
    <cellStyle name="20% - Ênfase6" xfId="7" builtinId="50" customBuiltin="1"/>
    <cellStyle name="20% - Ênfase6 2" xfId="82"/>
    <cellStyle name="20% - Ênfase6 2 2" xfId="214"/>
    <cellStyle name="20% - Ênfase6 2 2 2" xfId="609"/>
    <cellStyle name="20% - Ênfase6 2 3" xfId="343"/>
    <cellStyle name="20% - Ênfase6 2 3 2" xfId="738"/>
    <cellStyle name="20% - Ênfase6 2 4" xfId="480"/>
    <cellStyle name="20% - Ênfase6 3" xfId="118"/>
    <cellStyle name="20% - Ênfase6 3 2" xfId="249"/>
    <cellStyle name="20% - Ênfase6 3 2 2" xfId="644"/>
    <cellStyle name="20% - Ênfase6 3 3" xfId="378"/>
    <cellStyle name="20% - Ênfase6 3 3 2" xfId="773"/>
    <cellStyle name="20% - Ênfase6 3 4" xfId="515"/>
    <cellStyle name="20% - Ênfase6 4" xfId="150"/>
    <cellStyle name="20% - Ênfase6 4 2" xfId="281"/>
    <cellStyle name="20% - Ênfase6 4 2 2" xfId="676"/>
    <cellStyle name="20% - Ênfase6 4 3" xfId="410"/>
    <cellStyle name="20% - Ênfase6 4 3 2" xfId="805"/>
    <cellStyle name="20% - Ênfase6 4 4" xfId="547"/>
    <cellStyle name="20% - Ênfase6 5" xfId="188"/>
    <cellStyle name="20% - Ênfase6 5 2" xfId="583"/>
    <cellStyle name="20% - Ênfase6 6" xfId="317"/>
    <cellStyle name="20% - Ênfase6 6 2" xfId="712"/>
    <cellStyle name="20% - Ênfase6 7" xfId="454"/>
    <cellStyle name="40% - Ênfase1" xfId="8" builtinId="31" customBuiltin="1"/>
    <cellStyle name="40% - Ênfase1 2" xfId="83"/>
    <cellStyle name="40% - Ênfase1 2 2" xfId="215"/>
    <cellStyle name="40% - Ênfase1 2 2 2" xfId="610"/>
    <cellStyle name="40% - Ênfase1 2 3" xfId="344"/>
    <cellStyle name="40% - Ênfase1 2 3 2" xfId="739"/>
    <cellStyle name="40% - Ênfase1 2 4" xfId="481"/>
    <cellStyle name="40% - Ênfase1 3" xfId="119"/>
    <cellStyle name="40% - Ênfase1 3 2" xfId="250"/>
    <cellStyle name="40% - Ênfase1 3 2 2" xfId="645"/>
    <cellStyle name="40% - Ênfase1 3 3" xfId="379"/>
    <cellStyle name="40% - Ênfase1 3 3 2" xfId="774"/>
    <cellStyle name="40% - Ênfase1 3 4" xfId="516"/>
    <cellStyle name="40% - Ênfase1 4" xfId="151"/>
    <cellStyle name="40% - Ênfase1 4 2" xfId="282"/>
    <cellStyle name="40% - Ênfase1 4 2 2" xfId="677"/>
    <cellStyle name="40% - Ênfase1 4 3" xfId="411"/>
    <cellStyle name="40% - Ênfase1 4 3 2" xfId="806"/>
    <cellStyle name="40% - Ênfase1 4 4" xfId="548"/>
    <cellStyle name="40% - Ênfase1 5" xfId="189"/>
    <cellStyle name="40% - Ênfase1 5 2" xfId="584"/>
    <cellStyle name="40% - Ênfase1 6" xfId="318"/>
    <cellStyle name="40% - Ênfase1 6 2" xfId="713"/>
    <cellStyle name="40% - Ênfase1 7" xfId="455"/>
    <cellStyle name="40% - Ênfase2" xfId="9" builtinId="35" customBuiltin="1"/>
    <cellStyle name="40% - Ênfase2 2" xfId="84"/>
    <cellStyle name="40% - Ênfase2 2 2" xfId="216"/>
    <cellStyle name="40% - Ênfase2 2 2 2" xfId="611"/>
    <cellStyle name="40% - Ênfase2 2 3" xfId="345"/>
    <cellStyle name="40% - Ênfase2 2 3 2" xfId="740"/>
    <cellStyle name="40% - Ênfase2 2 4" xfId="482"/>
    <cellStyle name="40% - Ênfase2 3" xfId="120"/>
    <cellStyle name="40% - Ênfase2 3 2" xfId="251"/>
    <cellStyle name="40% - Ênfase2 3 2 2" xfId="646"/>
    <cellStyle name="40% - Ênfase2 3 3" xfId="380"/>
    <cellStyle name="40% - Ênfase2 3 3 2" xfId="775"/>
    <cellStyle name="40% - Ênfase2 3 4" xfId="517"/>
    <cellStyle name="40% - Ênfase2 4" xfId="152"/>
    <cellStyle name="40% - Ênfase2 4 2" xfId="283"/>
    <cellStyle name="40% - Ênfase2 4 2 2" xfId="678"/>
    <cellStyle name="40% - Ênfase2 4 3" xfId="412"/>
    <cellStyle name="40% - Ênfase2 4 3 2" xfId="807"/>
    <cellStyle name="40% - Ênfase2 4 4" xfId="549"/>
    <cellStyle name="40% - Ênfase2 5" xfId="190"/>
    <cellStyle name="40% - Ênfase2 5 2" xfId="585"/>
    <cellStyle name="40% - Ênfase2 6" xfId="319"/>
    <cellStyle name="40% - Ênfase2 6 2" xfId="714"/>
    <cellStyle name="40% - Ênfase2 7" xfId="456"/>
    <cellStyle name="40% - Ênfase3" xfId="10" builtinId="39" customBuiltin="1"/>
    <cellStyle name="40% - Ênfase3 2" xfId="85"/>
    <cellStyle name="40% - Ênfase3 2 2" xfId="217"/>
    <cellStyle name="40% - Ênfase3 2 2 2" xfId="612"/>
    <cellStyle name="40% - Ênfase3 2 3" xfId="346"/>
    <cellStyle name="40% - Ênfase3 2 3 2" xfId="741"/>
    <cellStyle name="40% - Ênfase3 2 4" xfId="483"/>
    <cellStyle name="40% - Ênfase3 3" xfId="121"/>
    <cellStyle name="40% - Ênfase3 3 2" xfId="252"/>
    <cellStyle name="40% - Ênfase3 3 2 2" xfId="647"/>
    <cellStyle name="40% - Ênfase3 3 3" xfId="381"/>
    <cellStyle name="40% - Ênfase3 3 3 2" xfId="776"/>
    <cellStyle name="40% - Ênfase3 3 4" xfId="518"/>
    <cellStyle name="40% - Ênfase3 4" xfId="153"/>
    <cellStyle name="40% - Ênfase3 4 2" xfId="284"/>
    <cellStyle name="40% - Ênfase3 4 2 2" xfId="679"/>
    <cellStyle name="40% - Ênfase3 4 3" xfId="413"/>
    <cellStyle name="40% - Ênfase3 4 3 2" xfId="808"/>
    <cellStyle name="40% - Ênfase3 4 4" xfId="550"/>
    <cellStyle name="40% - Ênfase3 5" xfId="191"/>
    <cellStyle name="40% - Ênfase3 5 2" xfId="586"/>
    <cellStyle name="40% - Ênfase3 6" xfId="320"/>
    <cellStyle name="40% - Ênfase3 6 2" xfId="715"/>
    <cellStyle name="40% - Ênfase3 7" xfId="457"/>
    <cellStyle name="40% - Ênfase4" xfId="11" builtinId="43" customBuiltin="1"/>
    <cellStyle name="40% - Ênfase4 2" xfId="86"/>
    <cellStyle name="40% - Ênfase4 2 2" xfId="218"/>
    <cellStyle name="40% - Ênfase4 2 2 2" xfId="613"/>
    <cellStyle name="40% - Ênfase4 2 3" xfId="347"/>
    <cellStyle name="40% - Ênfase4 2 3 2" xfId="742"/>
    <cellStyle name="40% - Ênfase4 2 4" xfId="484"/>
    <cellStyle name="40% - Ênfase4 3" xfId="122"/>
    <cellStyle name="40% - Ênfase4 3 2" xfId="253"/>
    <cellStyle name="40% - Ênfase4 3 2 2" xfId="648"/>
    <cellStyle name="40% - Ênfase4 3 3" xfId="382"/>
    <cellStyle name="40% - Ênfase4 3 3 2" xfId="777"/>
    <cellStyle name="40% - Ênfase4 3 4" xfId="519"/>
    <cellStyle name="40% - Ênfase4 4" xfId="154"/>
    <cellStyle name="40% - Ênfase4 4 2" xfId="285"/>
    <cellStyle name="40% - Ênfase4 4 2 2" xfId="680"/>
    <cellStyle name="40% - Ênfase4 4 3" xfId="414"/>
    <cellStyle name="40% - Ênfase4 4 3 2" xfId="809"/>
    <cellStyle name="40% - Ênfase4 4 4" xfId="551"/>
    <cellStyle name="40% - Ênfase4 5" xfId="192"/>
    <cellStyle name="40% - Ênfase4 5 2" xfId="587"/>
    <cellStyle name="40% - Ênfase4 6" xfId="321"/>
    <cellStyle name="40% - Ênfase4 6 2" xfId="716"/>
    <cellStyle name="40% - Ênfase4 7" xfId="458"/>
    <cellStyle name="40% - Ênfase5" xfId="12" builtinId="47" customBuiltin="1"/>
    <cellStyle name="40% - Ênfase5 2" xfId="87"/>
    <cellStyle name="40% - Ênfase5 2 2" xfId="219"/>
    <cellStyle name="40% - Ênfase5 2 2 2" xfId="614"/>
    <cellStyle name="40% - Ênfase5 2 3" xfId="348"/>
    <cellStyle name="40% - Ênfase5 2 3 2" xfId="743"/>
    <cellStyle name="40% - Ênfase5 2 4" xfId="485"/>
    <cellStyle name="40% - Ênfase5 3" xfId="123"/>
    <cellStyle name="40% - Ênfase5 3 2" xfId="254"/>
    <cellStyle name="40% - Ênfase5 3 2 2" xfId="649"/>
    <cellStyle name="40% - Ênfase5 3 3" xfId="383"/>
    <cellStyle name="40% - Ênfase5 3 3 2" xfId="778"/>
    <cellStyle name="40% - Ênfase5 3 4" xfId="520"/>
    <cellStyle name="40% - Ênfase5 4" xfId="155"/>
    <cellStyle name="40% - Ênfase5 4 2" xfId="286"/>
    <cellStyle name="40% - Ênfase5 4 2 2" xfId="681"/>
    <cellStyle name="40% - Ênfase5 4 3" xfId="415"/>
    <cellStyle name="40% - Ênfase5 4 3 2" xfId="810"/>
    <cellStyle name="40% - Ênfase5 4 4" xfId="552"/>
    <cellStyle name="40% - Ênfase5 5" xfId="193"/>
    <cellStyle name="40% - Ênfase5 5 2" xfId="588"/>
    <cellStyle name="40% - Ênfase5 6" xfId="322"/>
    <cellStyle name="40% - Ênfase5 6 2" xfId="717"/>
    <cellStyle name="40% - Ênfase5 7" xfId="459"/>
    <cellStyle name="40% - Ênfase6" xfId="13" builtinId="51" customBuiltin="1"/>
    <cellStyle name="40% - Ênfase6 2" xfId="88"/>
    <cellStyle name="40% - Ênfase6 2 2" xfId="220"/>
    <cellStyle name="40% - Ênfase6 2 2 2" xfId="615"/>
    <cellStyle name="40% - Ênfase6 2 3" xfId="349"/>
    <cellStyle name="40% - Ênfase6 2 3 2" xfId="744"/>
    <cellStyle name="40% - Ênfase6 2 4" xfId="486"/>
    <cellStyle name="40% - Ênfase6 3" xfId="124"/>
    <cellStyle name="40% - Ênfase6 3 2" xfId="255"/>
    <cellStyle name="40% - Ênfase6 3 2 2" xfId="650"/>
    <cellStyle name="40% - Ênfase6 3 3" xfId="384"/>
    <cellStyle name="40% - Ênfase6 3 3 2" xfId="779"/>
    <cellStyle name="40% - Ênfase6 3 4" xfId="521"/>
    <cellStyle name="40% - Ênfase6 4" xfId="156"/>
    <cellStyle name="40% - Ênfase6 4 2" xfId="287"/>
    <cellStyle name="40% - Ênfase6 4 2 2" xfId="682"/>
    <cellStyle name="40% - Ênfase6 4 3" xfId="416"/>
    <cellStyle name="40% - Ênfase6 4 3 2" xfId="811"/>
    <cellStyle name="40% - Ênfase6 4 4" xfId="553"/>
    <cellStyle name="40% - Ênfase6 5" xfId="194"/>
    <cellStyle name="40% - Ênfase6 5 2" xfId="589"/>
    <cellStyle name="40% - Ênfase6 6" xfId="323"/>
    <cellStyle name="40% - Ênfase6 6 2" xfId="718"/>
    <cellStyle name="40% - Ênfase6 7" xfId="460"/>
    <cellStyle name="60% - Ênfase1" xfId="14" builtinId="32" customBuiltin="1"/>
    <cellStyle name="60% - Ênfase2" xfId="15" builtinId="36" customBuiltin="1"/>
    <cellStyle name="60% - Ênfase3" xfId="16" builtinId="40" customBuiltin="1"/>
    <cellStyle name="60% - Ênfase4" xfId="17" builtinId="44" customBuiltin="1"/>
    <cellStyle name="60% - Ênfase5" xfId="18" builtinId="48" customBuiltin="1"/>
    <cellStyle name="60% - Ênfase6" xfId="19" builtinId="52" customBuiltin="1"/>
    <cellStyle name="Bom" xfId="20" builtinId="26" customBuiltin="1"/>
    <cellStyle name="Cálculo" xfId="21" builtinId="22" customBuiltin="1"/>
    <cellStyle name="Célula de Verificação" xfId="22" builtinId="23" customBuiltin="1"/>
    <cellStyle name="Célula Vinculada" xfId="23" builtinId="24" customBuiltin="1"/>
    <cellStyle name="Ênfase1" xfId="24" builtinId="29" customBuiltin="1"/>
    <cellStyle name="Ênfase2" xfId="25" builtinId="33" customBuiltin="1"/>
    <cellStyle name="Ênfase3" xfId="26" builtinId="37" customBuiltin="1"/>
    <cellStyle name="Ênfase4" xfId="27" builtinId="41" customBuiltin="1"/>
    <cellStyle name="Ênfase5" xfId="28" builtinId="45" customBuiltin="1"/>
    <cellStyle name="Ênfase6" xfId="29" builtinId="49" customBuiltin="1"/>
    <cellStyle name="Entrada" xfId="30" builtinId="20" customBuiltin="1"/>
    <cellStyle name="Hiperlink 2" xfId="108"/>
    <cellStyle name="material" xfId="31"/>
    <cellStyle name="Moeda 16" xfId="157"/>
    <cellStyle name="Moeda 16 2" xfId="288"/>
    <cellStyle name="Moeda 16 2 2" xfId="683"/>
    <cellStyle name="Moeda 16 3" xfId="417"/>
    <cellStyle name="Moeda 16 3 2" xfId="812"/>
    <cellStyle name="Moeda 16 4" xfId="554"/>
    <cellStyle name="Moeda 2" xfId="32"/>
    <cellStyle name="Moeda 2 2" xfId="74"/>
    <cellStyle name="Moeda 2 2 2" xfId="110"/>
    <cellStyle name="Moeda 2 2 2 2" xfId="241"/>
    <cellStyle name="Moeda 2 2 2 2 2" xfId="636"/>
    <cellStyle name="Moeda 2 2 2 3" xfId="370"/>
    <cellStyle name="Moeda 2 2 2 3 2" xfId="765"/>
    <cellStyle name="Moeda 2 2 2 4" xfId="507"/>
    <cellStyle name="Moeda 2 2 3" xfId="136"/>
    <cellStyle name="Moeda 2 2 3 2" xfId="267"/>
    <cellStyle name="Moeda 2 2 3 2 2" xfId="662"/>
    <cellStyle name="Moeda 2 2 3 3" xfId="396"/>
    <cellStyle name="Moeda 2 2 3 3 2" xfId="791"/>
    <cellStyle name="Moeda 2 2 3 4" xfId="533"/>
    <cellStyle name="Moeda 2 2 4" xfId="206"/>
    <cellStyle name="Moeda 2 2 4 2" xfId="601"/>
    <cellStyle name="Moeda 2 2 5" xfId="335"/>
    <cellStyle name="Moeda 2 2 5 2" xfId="730"/>
    <cellStyle name="Moeda 2 2 6" xfId="472"/>
    <cellStyle name="Moeda 2 3" xfId="89"/>
    <cellStyle name="Moeda 2 3 2" xfId="221"/>
    <cellStyle name="Moeda 2 3 2 2" xfId="616"/>
    <cellStyle name="Moeda 2 3 3" xfId="350"/>
    <cellStyle name="Moeda 2 3 3 2" xfId="745"/>
    <cellStyle name="Moeda 2 3 4" xfId="487"/>
    <cellStyle name="Moeda 2 4" xfId="125"/>
    <cellStyle name="Moeda 2 4 2" xfId="256"/>
    <cellStyle name="Moeda 2 4 2 2" xfId="651"/>
    <cellStyle name="Moeda 2 4 3" xfId="385"/>
    <cellStyle name="Moeda 2 4 3 2" xfId="780"/>
    <cellStyle name="Moeda 2 4 4" xfId="522"/>
    <cellStyle name="Moeda 2 5" xfId="158"/>
    <cellStyle name="Moeda 2 5 2" xfId="289"/>
    <cellStyle name="Moeda 2 5 2 2" xfId="684"/>
    <cellStyle name="Moeda 2 5 3" xfId="418"/>
    <cellStyle name="Moeda 2 5 3 2" xfId="813"/>
    <cellStyle name="Moeda 2 5 4" xfId="555"/>
    <cellStyle name="Moeda 2 6" xfId="195"/>
    <cellStyle name="Moeda 2 6 2" xfId="590"/>
    <cellStyle name="Moeda 2 7" xfId="324"/>
    <cellStyle name="Moeda 2 7 2" xfId="719"/>
    <cellStyle name="Moeda 2 8" xfId="461"/>
    <cellStyle name="Normal" xfId="0" builtinId="0"/>
    <cellStyle name="Normal 10" xfId="33"/>
    <cellStyle name="Normal 11" xfId="180"/>
    <cellStyle name="Normal 11 2" xfId="309"/>
    <cellStyle name="Normal 11 2 2" xfId="704"/>
    <cellStyle name="Normal 11 3" xfId="438"/>
    <cellStyle name="Normal 11 3 2" xfId="833"/>
    <cellStyle name="Normal 11 4" xfId="575"/>
    <cellStyle name="Normal 12" xfId="34"/>
    <cellStyle name="Normal 12 2" xfId="35"/>
    <cellStyle name="Normal 13" xfId="181"/>
    <cellStyle name="Normal 13 2" xfId="310"/>
    <cellStyle name="Normal 13 2 2" xfId="705"/>
    <cellStyle name="Normal 13 3" xfId="439"/>
    <cellStyle name="Normal 13 3 2" xfId="834"/>
    <cellStyle name="Normal 13 4" xfId="576"/>
    <cellStyle name="Normal 14" xfId="182"/>
    <cellStyle name="Normal 14 2" xfId="311"/>
    <cellStyle name="Normal 14 2 2" xfId="706"/>
    <cellStyle name="Normal 14 3" xfId="440"/>
    <cellStyle name="Normal 14 3 2" xfId="835"/>
    <cellStyle name="Normal 14 4" xfId="577"/>
    <cellStyle name="Normal 15" xfId="441"/>
    <cellStyle name="Normal 15 2" xfId="836"/>
    <cellStyle name="Normal 16" xfId="442"/>
    <cellStyle name="Normal 16 2" xfId="837"/>
    <cellStyle name="Normal 17" xfId="445"/>
    <cellStyle name="Normal 17 2" xfId="840"/>
    <cellStyle name="Normal 18" xfId="446"/>
    <cellStyle name="Normal 18 2" xfId="841"/>
    <cellStyle name="Normal 183 2" xfId="36"/>
    <cellStyle name="Normal 183 2 10" xfId="462"/>
    <cellStyle name="Normal 183 2 2" xfId="72"/>
    <cellStyle name="Normal 183 2 2 2" xfId="107"/>
    <cellStyle name="Normal 183 2 2 2 2" xfId="239"/>
    <cellStyle name="Normal 183 2 2 2 2 2" xfId="634"/>
    <cellStyle name="Normal 183 2 2 2 3" xfId="368"/>
    <cellStyle name="Normal 183 2 2 2 3 2" xfId="763"/>
    <cellStyle name="Normal 183 2 2 2 4" xfId="505"/>
    <cellStyle name="Normal 183 2 2 3" xfId="134"/>
    <cellStyle name="Normal 183 2 2 3 2" xfId="265"/>
    <cellStyle name="Normal 183 2 2 3 2 2" xfId="660"/>
    <cellStyle name="Normal 183 2 2 3 3" xfId="394"/>
    <cellStyle name="Normal 183 2 2 3 3 2" xfId="789"/>
    <cellStyle name="Normal 183 2 2 3 4" xfId="531"/>
    <cellStyle name="Normal 183 2 2 4" xfId="204"/>
    <cellStyle name="Normal 183 2 2 4 2" xfId="599"/>
    <cellStyle name="Normal 183 2 2 5" xfId="333"/>
    <cellStyle name="Normal 183 2 2 5 2" xfId="728"/>
    <cellStyle name="Normal 183 2 2 6" xfId="444"/>
    <cellStyle name="Normal 183 2 2 6 2" xfId="839"/>
    <cellStyle name="Normal 183 2 2 7" xfId="470"/>
    <cellStyle name="Normal 183 2 3" xfId="76"/>
    <cellStyle name="Normal 183 2 3 2" xfId="112"/>
    <cellStyle name="Normal 183 2 3 2 2" xfId="243"/>
    <cellStyle name="Normal 183 2 3 2 2 2" xfId="638"/>
    <cellStyle name="Normal 183 2 3 2 3" xfId="372"/>
    <cellStyle name="Normal 183 2 3 2 3 2" xfId="767"/>
    <cellStyle name="Normal 183 2 3 2 4" xfId="509"/>
    <cellStyle name="Normal 183 2 3 3" xfId="138"/>
    <cellStyle name="Normal 183 2 3 3 2" xfId="269"/>
    <cellStyle name="Normal 183 2 3 3 2 2" xfId="664"/>
    <cellStyle name="Normal 183 2 3 3 3" xfId="398"/>
    <cellStyle name="Normal 183 2 3 3 3 2" xfId="793"/>
    <cellStyle name="Normal 183 2 3 3 4" xfId="535"/>
    <cellStyle name="Normal 183 2 3 4" xfId="208"/>
    <cellStyle name="Normal 183 2 3 4 2" xfId="603"/>
    <cellStyle name="Normal 183 2 3 5" xfId="337"/>
    <cellStyle name="Normal 183 2 3 5 2" xfId="732"/>
    <cellStyle name="Normal 183 2 3 6" xfId="474"/>
    <cellStyle name="Normal 183 2 4" xfId="90"/>
    <cellStyle name="Normal 183 2 4 2" xfId="222"/>
    <cellStyle name="Normal 183 2 4 2 2" xfId="617"/>
    <cellStyle name="Normal 183 2 4 3" xfId="351"/>
    <cellStyle name="Normal 183 2 4 3 2" xfId="746"/>
    <cellStyle name="Normal 183 2 4 4" xfId="488"/>
    <cellStyle name="Normal 183 2 5" xfId="126"/>
    <cellStyle name="Normal 183 2 5 2" xfId="257"/>
    <cellStyle name="Normal 183 2 5 2 2" xfId="652"/>
    <cellStyle name="Normal 183 2 5 3" xfId="386"/>
    <cellStyle name="Normal 183 2 5 3 2" xfId="781"/>
    <cellStyle name="Normal 183 2 5 4" xfId="443"/>
    <cellStyle name="Normal 183 2 5 4 2" xfId="838"/>
    <cellStyle name="Normal 183 2 5 5" xfId="523"/>
    <cellStyle name="Normal 183 2 6" xfId="142"/>
    <cellStyle name="Normal 183 2 6 2" xfId="178"/>
    <cellStyle name="Normal 183 2 6 2 2" xfId="307"/>
    <cellStyle name="Normal 183 2 6 2 2 2" xfId="702"/>
    <cellStyle name="Normal 183 2 6 2 3" xfId="436"/>
    <cellStyle name="Normal 183 2 6 2 3 2" xfId="831"/>
    <cellStyle name="Normal 183 2 6 2 4" xfId="573"/>
    <cellStyle name="Normal 183 2 6 3" xfId="273"/>
    <cellStyle name="Normal 183 2 6 3 2" xfId="668"/>
    <cellStyle name="Normal 183 2 6 4" xfId="402"/>
    <cellStyle name="Normal 183 2 6 4 2" xfId="797"/>
    <cellStyle name="Normal 183 2 6 5" xfId="539"/>
    <cellStyle name="Normal 183 2 7" xfId="159"/>
    <cellStyle name="Normal 183 2 7 2" xfId="290"/>
    <cellStyle name="Normal 183 2 7 2 2" xfId="685"/>
    <cellStyle name="Normal 183 2 7 3" xfId="419"/>
    <cellStyle name="Normal 183 2 7 3 2" xfId="814"/>
    <cellStyle name="Normal 183 2 7 4" xfId="556"/>
    <cellStyle name="Normal 183 2 8" xfId="196"/>
    <cellStyle name="Normal 183 2 8 2" xfId="591"/>
    <cellStyle name="Normal 183 2 9" xfId="325"/>
    <cellStyle name="Normal 183 2 9 2" xfId="720"/>
    <cellStyle name="Normal 19" xfId="447"/>
    <cellStyle name="Normal 19 2" xfId="842"/>
    <cellStyle name="Normal 2" xfId="37"/>
    <cellStyle name="Normal 2 10" xfId="38"/>
    <cellStyle name="Normal 2 2" xfId="91"/>
    <cellStyle name="Normal 2 2 2" xfId="223"/>
    <cellStyle name="Normal 2 2 2 2" xfId="618"/>
    <cellStyle name="Normal 2 2 3" xfId="352"/>
    <cellStyle name="Normal 2 2 3 2" xfId="747"/>
    <cellStyle name="Normal 2 2 4" xfId="489"/>
    <cellStyle name="Normal 2 3" xfId="127"/>
    <cellStyle name="Normal 2 3 2" xfId="258"/>
    <cellStyle name="Normal 2 3 2 2" xfId="653"/>
    <cellStyle name="Normal 2 3 3" xfId="387"/>
    <cellStyle name="Normal 2 3 3 2" xfId="782"/>
    <cellStyle name="Normal 2 3 4" xfId="524"/>
    <cellStyle name="Normal 2 4" xfId="160"/>
    <cellStyle name="Normal 2 4 2" xfId="291"/>
    <cellStyle name="Normal 2 4 2 2" xfId="686"/>
    <cellStyle name="Normal 2 4 3" xfId="420"/>
    <cellStyle name="Normal 2 4 3 2" xfId="815"/>
    <cellStyle name="Normal 2 4 4" xfId="557"/>
    <cellStyle name="Normal 2 5" xfId="197"/>
    <cellStyle name="Normal 2 5 2" xfId="592"/>
    <cellStyle name="Normal 2 6" xfId="326"/>
    <cellStyle name="Normal 2 6 2" xfId="721"/>
    <cellStyle name="Normal 2 7" xfId="463"/>
    <cellStyle name="Normal 20" xfId="448"/>
    <cellStyle name="Normal 20 2" xfId="843"/>
    <cellStyle name="Normal 21" xfId="844"/>
    <cellStyle name="Normal 22" xfId="845"/>
    <cellStyle name="Normal 23" xfId="846"/>
    <cellStyle name="Normal 24" xfId="847"/>
    <cellStyle name="Normal 25" xfId="848"/>
    <cellStyle name="Normal 26" xfId="849"/>
    <cellStyle name="Normal 3" xfId="39"/>
    <cellStyle name="Normal 3 2" xfId="40"/>
    <cellStyle name="Normal 3 3" xfId="41"/>
    <cellStyle name="Normal 37" xfId="42"/>
    <cellStyle name="Normal 4" xfId="43"/>
    <cellStyle name="Normal 5" xfId="139"/>
    <cellStyle name="Normal 5 2" xfId="161"/>
    <cellStyle name="Normal 5 2 2" xfId="292"/>
    <cellStyle name="Normal 5 2 2 2" xfId="687"/>
    <cellStyle name="Normal 5 2 3" xfId="421"/>
    <cellStyle name="Normal 5 2 3 2" xfId="816"/>
    <cellStyle name="Normal 5 2 4" xfId="558"/>
    <cellStyle name="Normal 5 3" xfId="270"/>
    <cellStyle name="Normal 5 3 2" xfId="665"/>
    <cellStyle name="Normal 5 4" xfId="399"/>
    <cellStyle name="Normal 5 4 2" xfId="794"/>
    <cellStyle name="Normal 5 5" xfId="536"/>
    <cellStyle name="Normal 51" xfId="44"/>
    <cellStyle name="Normal 6" xfId="140"/>
    <cellStyle name="Normal 6 2" xfId="162"/>
    <cellStyle name="Normal 6 2 2" xfId="293"/>
    <cellStyle name="Normal 6 2 2 2" xfId="688"/>
    <cellStyle name="Normal 6 2 3" xfId="422"/>
    <cellStyle name="Normal 6 2 3 2" xfId="817"/>
    <cellStyle name="Normal 6 2 4" xfId="559"/>
    <cellStyle name="Normal 6 3" xfId="271"/>
    <cellStyle name="Normal 6 3 2" xfId="666"/>
    <cellStyle name="Normal 6 4" xfId="400"/>
    <cellStyle name="Normal 6 4 2" xfId="795"/>
    <cellStyle name="Normal 6 5" xfId="537"/>
    <cellStyle name="Normal 7" xfId="141"/>
    <cellStyle name="Normal 7 2" xfId="163"/>
    <cellStyle name="Normal 7 2 2" xfId="294"/>
    <cellStyle name="Normal 7 2 2 2" xfId="689"/>
    <cellStyle name="Normal 7 2 3" xfId="423"/>
    <cellStyle name="Normal 7 2 3 2" xfId="818"/>
    <cellStyle name="Normal 7 2 4" xfId="560"/>
    <cellStyle name="Normal 7 3" xfId="272"/>
    <cellStyle name="Normal 7 3 2" xfId="667"/>
    <cellStyle name="Normal 7 4" xfId="401"/>
    <cellStyle name="Normal 7 4 2" xfId="796"/>
    <cellStyle name="Normal 7 5" xfId="538"/>
    <cellStyle name="Normal 73" xfId="45"/>
    <cellStyle name="Normal 8" xfId="46"/>
    <cellStyle name="Normal 8 2" xfId="92"/>
    <cellStyle name="Normal 8 2 2" xfId="224"/>
    <cellStyle name="Normal 8 2 2 2" xfId="619"/>
    <cellStyle name="Normal 8 2 3" xfId="353"/>
    <cellStyle name="Normal 8 2 3 2" xfId="748"/>
    <cellStyle name="Normal 8 2 4" xfId="490"/>
    <cellStyle name="Normal 8 3" xfId="128"/>
    <cellStyle name="Normal 8 3 2" xfId="259"/>
    <cellStyle name="Normal 8 3 2 2" xfId="654"/>
    <cellStyle name="Normal 8 3 3" xfId="388"/>
    <cellStyle name="Normal 8 3 3 2" xfId="783"/>
    <cellStyle name="Normal 8 3 4" xfId="525"/>
    <cellStyle name="Normal 8 4" xfId="164"/>
    <cellStyle name="Normal 8 4 2" xfId="295"/>
    <cellStyle name="Normal 8 4 2 2" xfId="690"/>
    <cellStyle name="Normal 8 4 3" xfId="424"/>
    <cellStyle name="Normal 8 4 3 2" xfId="819"/>
    <cellStyle name="Normal 8 4 4" xfId="561"/>
    <cellStyle name="Normal 8 5" xfId="198"/>
    <cellStyle name="Normal 8 5 2" xfId="593"/>
    <cellStyle name="Normal 8 6" xfId="327"/>
    <cellStyle name="Normal 8 6 2" xfId="722"/>
    <cellStyle name="Normal 8 7" xfId="464"/>
    <cellStyle name="Normal 9" xfId="165"/>
    <cellStyle name="Normal 9 2" xfId="296"/>
    <cellStyle name="Normal 9 2 2" xfId="691"/>
    <cellStyle name="Normal 9 3" xfId="425"/>
    <cellStyle name="Normal 9 3 2" xfId="820"/>
    <cellStyle name="Normal 9 4" xfId="562"/>
    <cellStyle name="Nota 2" xfId="47"/>
    <cellStyle name="Nota 2 2" xfId="93"/>
    <cellStyle name="Nota 2 2 2" xfId="225"/>
    <cellStyle name="Nota 2 2 2 2" xfId="620"/>
    <cellStyle name="Nota 2 2 3" xfId="354"/>
    <cellStyle name="Nota 2 2 3 2" xfId="749"/>
    <cellStyle name="Nota 2 2 4" xfId="491"/>
    <cellStyle name="Nota 2 3" xfId="129"/>
    <cellStyle name="Nota 2 3 2" xfId="260"/>
    <cellStyle name="Nota 2 3 2 2" xfId="655"/>
    <cellStyle name="Nota 2 3 3" xfId="389"/>
    <cellStyle name="Nota 2 3 3 2" xfId="784"/>
    <cellStyle name="Nota 2 3 4" xfId="526"/>
    <cellStyle name="Nota 2 4" xfId="166"/>
    <cellStyle name="Nota 2 4 2" xfId="297"/>
    <cellStyle name="Nota 2 4 2 2" xfId="692"/>
    <cellStyle name="Nota 2 4 3" xfId="426"/>
    <cellStyle name="Nota 2 4 3 2" xfId="821"/>
    <cellStyle name="Nota 2 4 4" xfId="563"/>
    <cellStyle name="Nota 2 5" xfId="199"/>
    <cellStyle name="Nota 2 5 2" xfId="594"/>
    <cellStyle name="Nota 2 6" xfId="328"/>
    <cellStyle name="Nota 2 6 2" xfId="723"/>
    <cellStyle name="Nota 2 7" xfId="465"/>
    <cellStyle name="Porcentagem" xfId="48" builtinId="5"/>
    <cellStyle name="Porcentagem 2" xfId="49"/>
    <cellStyle name="Porcentagem 3" xfId="50"/>
    <cellStyle name="Porcentagem 3 2" xfId="75"/>
    <cellStyle name="Porcentagem 3 2 2" xfId="111"/>
    <cellStyle name="Porcentagem 3 2 2 2" xfId="242"/>
    <cellStyle name="Porcentagem 3 2 2 2 2" xfId="637"/>
    <cellStyle name="Porcentagem 3 2 2 3" xfId="371"/>
    <cellStyle name="Porcentagem 3 2 2 3 2" xfId="766"/>
    <cellStyle name="Porcentagem 3 2 2 4" xfId="508"/>
    <cellStyle name="Porcentagem 3 2 3" xfId="137"/>
    <cellStyle name="Porcentagem 3 2 3 2" xfId="268"/>
    <cellStyle name="Porcentagem 3 2 3 2 2" xfId="663"/>
    <cellStyle name="Porcentagem 3 2 3 3" xfId="397"/>
    <cellStyle name="Porcentagem 3 2 3 3 2" xfId="792"/>
    <cellStyle name="Porcentagem 3 2 3 4" xfId="534"/>
    <cellStyle name="Porcentagem 3 2 4" xfId="207"/>
    <cellStyle name="Porcentagem 3 2 4 2" xfId="602"/>
    <cellStyle name="Porcentagem 3 2 5" xfId="336"/>
    <cellStyle name="Porcentagem 3 2 5 2" xfId="731"/>
    <cellStyle name="Porcentagem 3 2 6" xfId="473"/>
    <cellStyle name="Porcentagem 3 3" xfId="94"/>
    <cellStyle name="Porcentagem 3 3 2" xfId="226"/>
    <cellStyle name="Porcentagem 3 3 2 2" xfId="621"/>
    <cellStyle name="Porcentagem 3 3 3" xfId="355"/>
    <cellStyle name="Porcentagem 3 3 3 2" xfId="750"/>
    <cellStyle name="Porcentagem 3 3 4" xfId="492"/>
    <cellStyle name="Porcentagem 3 4" xfId="130"/>
    <cellStyle name="Porcentagem 3 4 2" xfId="261"/>
    <cellStyle name="Porcentagem 3 4 2 2" xfId="656"/>
    <cellStyle name="Porcentagem 3 4 3" xfId="390"/>
    <cellStyle name="Porcentagem 3 4 3 2" xfId="785"/>
    <cellStyle name="Porcentagem 3 4 4" xfId="527"/>
    <cellStyle name="Porcentagem 3 5" xfId="167"/>
    <cellStyle name="Porcentagem 3 5 2" xfId="298"/>
    <cellStyle name="Porcentagem 3 5 2 2" xfId="693"/>
    <cellStyle name="Porcentagem 3 5 3" xfId="427"/>
    <cellStyle name="Porcentagem 3 5 3 2" xfId="822"/>
    <cellStyle name="Porcentagem 3 5 4" xfId="564"/>
    <cellStyle name="Porcentagem 3 6" xfId="200"/>
    <cellStyle name="Porcentagem 3 6 2" xfId="595"/>
    <cellStyle name="Porcentagem 3 7" xfId="329"/>
    <cellStyle name="Porcentagem 3 7 2" xfId="724"/>
    <cellStyle name="Porcentagem 3 8" xfId="466"/>
    <cellStyle name="Porcentagem 4" xfId="143"/>
    <cellStyle name="Porcentagem 4 2" xfId="168"/>
    <cellStyle name="Porcentagem 4 3" xfId="274"/>
    <cellStyle name="Porcentagem 4 3 2" xfId="669"/>
    <cellStyle name="Porcentagem 4 4" xfId="403"/>
    <cellStyle name="Porcentagem 4 4 2" xfId="798"/>
    <cellStyle name="Porcentagem 4 5" xfId="540"/>
    <cellStyle name="Porcentagem 5" xfId="169"/>
    <cellStyle name="Porcentagem 5 2" xfId="299"/>
    <cellStyle name="Porcentagem 5 2 2" xfId="694"/>
    <cellStyle name="Porcentagem 5 3" xfId="428"/>
    <cellStyle name="Porcentagem 5 3 2" xfId="823"/>
    <cellStyle name="Porcentagem 5 4" xfId="565"/>
    <cellStyle name="Porcentagem 6" xfId="170"/>
    <cellStyle name="Porcentagem 6 2" xfId="300"/>
    <cellStyle name="Porcentagem 6 2 2" xfId="695"/>
    <cellStyle name="Porcentagem 6 3" xfId="429"/>
    <cellStyle name="Porcentagem 6 3 2" xfId="824"/>
    <cellStyle name="Porcentagem 6 4" xfId="566"/>
    <cellStyle name="Porcentagem 7" xfId="171"/>
    <cellStyle name="Porcentagem 7 2" xfId="301"/>
    <cellStyle name="Porcentagem 7 2 2" xfId="696"/>
    <cellStyle name="Porcentagem 7 3" xfId="430"/>
    <cellStyle name="Porcentagem 7 3 2" xfId="825"/>
    <cellStyle name="Porcentagem 7 4" xfId="567"/>
    <cellStyle name="Saída" xfId="51" builtinId="21" customBuiltin="1"/>
    <cellStyle name="Separador de milhares" xfId="66" builtinId="3"/>
    <cellStyle name="Separador de milhares 13" xfId="172"/>
    <cellStyle name="Separador de milhares 2" xfId="52"/>
    <cellStyle name="Separador de milhares 2 2" xfId="53"/>
    <cellStyle name="Separador de milhares 2 2 2" xfId="96"/>
    <cellStyle name="Separador de milhares 2 2 2 2" xfId="228"/>
    <cellStyle name="Separador de milhares 2 2 2 2 2" xfId="623"/>
    <cellStyle name="Separador de milhares 2 2 2 3" xfId="357"/>
    <cellStyle name="Separador de milhares 2 2 2 3 2" xfId="752"/>
    <cellStyle name="Separador de milhares 2 2 2 4" xfId="494"/>
    <cellStyle name="Separador de milhares 2 2 6" xfId="54"/>
    <cellStyle name="Separador de milhares 2 2 6 2" xfId="97"/>
    <cellStyle name="Separador de milhares 2 2 6 2 2" xfId="229"/>
    <cellStyle name="Separador de milhares 2 2 6 2 2 2" xfId="624"/>
    <cellStyle name="Separador de milhares 2 2 6 2 3" xfId="358"/>
    <cellStyle name="Separador de milhares 2 2 6 2 3 2" xfId="753"/>
    <cellStyle name="Separador de milhares 2 2 6 2 4" xfId="495"/>
    <cellStyle name="Separador de milhares 2 3" xfId="95"/>
    <cellStyle name="Separador de milhares 2 3 2" xfId="227"/>
    <cellStyle name="Separador de milhares 2 3 2 2" xfId="622"/>
    <cellStyle name="Separador de milhares 2 3 3" xfId="356"/>
    <cellStyle name="Separador de milhares 2 3 3 2" xfId="751"/>
    <cellStyle name="Separador de milhares 2 3 4" xfId="493"/>
    <cellStyle name="Separador de milhares 3" xfId="55"/>
    <cellStyle name="Separador de milhares 3 2" xfId="56"/>
    <cellStyle name="Separador de milhares 3 2 2" xfId="99"/>
    <cellStyle name="Separador de milhares 3 2 2 2" xfId="231"/>
    <cellStyle name="Separador de milhares 3 2 2 2 2" xfId="626"/>
    <cellStyle name="Separador de milhares 3 2 2 3" xfId="360"/>
    <cellStyle name="Separador de milhares 3 2 2 3 2" xfId="755"/>
    <cellStyle name="Separador de milhares 3 2 2 4" xfId="497"/>
    <cellStyle name="Separador de milhares 3 3" xfId="98"/>
    <cellStyle name="Separador de milhares 3 3 2" xfId="230"/>
    <cellStyle name="Separador de milhares 3 3 2 2" xfId="625"/>
    <cellStyle name="Separador de milhares 3 3 3" xfId="359"/>
    <cellStyle name="Separador de milhares 3 3 3 2" xfId="754"/>
    <cellStyle name="Separador de milhares 3 3 4" xfId="496"/>
    <cellStyle name="Separador de milhares 4" xfId="57"/>
    <cellStyle name="Separador de milhares 4 2" xfId="73"/>
    <cellStyle name="Separador de milhares 4 2 2" xfId="109"/>
    <cellStyle name="Separador de milhares 4 2 2 2" xfId="240"/>
    <cellStyle name="Separador de milhares 4 2 2 2 2" xfId="635"/>
    <cellStyle name="Separador de milhares 4 2 2 3" xfId="369"/>
    <cellStyle name="Separador de milhares 4 2 2 3 2" xfId="764"/>
    <cellStyle name="Separador de milhares 4 2 2 4" xfId="506"/>
    <cellStyle name="Separador de milhares 4 2 3" xfId="135"/>
    <cellStyle name="Separador de milhares 4 2 3 2" xfId="266"/>
    <cellStyle name="Separador de milhares 4 2 3 2 2" xfId="661"/>
    <cellStyle name="Separador de milhares 4 2 3 3" xfId="395"/>
    <cellStyle name="Separador de milhares 4 2 3 3 2" xfId="790"/>
    <cellStyle name="Separador de milhares 4 2 3 4" xfId="532"/>
    <cellStyle name="Separador de milhares 4 2 4" xfId="205"/>
    <cellStyle name="Separador de milhares 4 2 4 2" xfId="600"/>
    <cellStyle name="Separador de milhares 4 2 5" xfId="334"/>
    <cellStyle name="Separador de milhares 4 2 5 2" xfId="729"/>
    <cellStyle name="Separador de milhares 4 2 6" xfId="471"/>
    <cellStyle name="Separador de milhares 4 3" xfId="100"/>
    <cellStyle name="Separador de milhares 4 3 2" xfId="232"/>
    <cellStyle name="Separador de milhares 4 3 2 2" xfId="627"/>
    <cellStyle name="Separador de milhares 4 3 3" xfId="361"/>
    <cellStyle name="Separador de milhares 4 3 3 2" xfId="756"/>
    <cellStyle name="Separador de milhares 4 3 4" xfId="498"/>
    <cellStyle name="Separador de milhares 4 4" xfId="131"/>
    <cellStyle name="Separador de milhares 4 4 2" xfId="262"/>
    <cellStyle name="Separador de milhares 4 4 2 2" xfId="657"/>
    <cellStyle name="Separador de milhares 4 4 3" xfId="391"/>
    <cellStyle name="Separador de milhares 4 4 3 2" xfId="786"/>
    <cellStyle name="Separador de milhares 4 4 4" xfId="528"/>
    <cellStyle name="Separador de milhares 4 5" xfId="144"/>
    <cellStyle name="Separador de milhares 4 5 2" xfId="179"/>
    <cellStyle name="Separador de milhares 4 5 2 2" xfId="308"/>
    <cellStyle name="Separador de milhares 4 5 2 2 2" xfId="703"/>
    <cellStyle name="Separador de milhares 4 5 2 3" xfId="437"/>
    <cellStyle name="Separador de milhares 4 5 2 3 2" xfId="832"/>
    <cellStyle name="Separador de milhares 4 5 2 4" xfId="574"/>
    <cellStyle name="Separador de milhares 4 5 3" xfId="275"/>
    <cellStyle name="Separador de milhares 4 5 3 2" xfId="670"/>
    <cellStyle name="Separador de milhares 4 5 4" xfId="404"/>
    <cellStyle name="Separador de milhares 4 5 4 2" xfId="799"/>
    <cellStyle name="Separador de milhares 4 5 5" xfId="541"/>
    <cellStyle name="Separador de milhares 4 6" xfId="173"/>
    <cellStyle name="Separador de milhares 4 6 2" xfId="302"/>
    <cellStyle name="Separador de milhares 4 6 2 2" xfId="697"/>
    <cellStyle name="Separador de milhares 4 6 3" xfId="431"/>
    <cellStyle name="Separador de milhares 4 6 3 2" xfId="826"/>
    <cellStyle name="Separador de milhares 4 6 4" xfId="568"/>
    <cellStyle name="Separador de milhares 4 7" xfId="201"/>
    <cellStyle name="Separador de milhares 4 7 2" xfId="596"/>
    <cellStyle name="Separador de milhares 4 8" xfId="330"/>
    <cellStyle name="Separador de milhares 4 8 2" xfId="725"/>
    <cellStyle name="Separador de milhares 4 9" xfId="467"/>
    <cellStyle name="Texto de Aviso" xfId="58" builtinId="11" customBuiltin="1"/>
    <cellStyle name="Texto Explicativo" xfId="59" builtinId="53" customBuiltin="1"/>
    <cellStyle name="Título" xfId="60" builtinId="15" customBuiltin="1"/>
    <cellStyle name="Título 1" xfId="61" builtinId="16" customBuiltin="1"/>
    <cellStyle name="Título 2" xfId="62" builtinId="17" customBuiltin="1"/>
    <cellStyle name="Título 3" xfId="63" builtinId="18" customBuiltin="1"/>
    <cellStyle name="Título 4" xfId="64" builtinId="19" customBuiltin="1"/>
    <cellStyle name="Total" xfId="65" builtinId="25" customBuiltin="1"/>
    <cellStyle name="Vírgula 10" xfId="468"/>
    <cellStyle name="Vírgula 2" xfId="67"/>
    <cellStyle name="Vírgula 2 2" xfId="68"/>
    <cellStyle name="Vírgula 2 2 2" xfId="103"/>
    <cellStyle name="Vírgula 2 2 2 2" xfId="235"/>
    <cellStyle name="Vírgula 2 2 2 2 2" xfId="630"/>
    <cellStyle name="Vírgula 2 2 2 3" xfId="364"/>
    <cellStyle name="Vírgula 2 2 2 3 2" xfId="759"/>
    <cellStyle name="Vírgula 2 2 2 4" xfId="501"/>
    <cellStyle name="Vírgula 2 3" xfId="69"/>
    <cellStyle name="Vírgula 2 3 2" xfId="104"/>
    <cellStyle name="Vírgula 2 3 2 2" xfId="236"/>
    <cellStyle name="Vírgula 2 3 2 2 2" xfId="631"/>
    <cellStyle name="Vírgula 2 3 2 3" xfId="365"/>
    <cellStyle name="Vírgula 2 3 2 3 2" xfId="760"/>
    <cellStyle name="Vírgula 2 3 2 4" xfId="502"/>
    <cellStyle name="Vírgula 2 4" xfId="102"/>
    <cellStyle name="Vírgula 2 4 2" xfId="234"/>
    <cellStyle name="Vírgula 2 4 2 2" xfId="629"/>
    <cellStyle name="Vírgula 2 4 3" xfId="363"/>
    <cellStyle name="Vírgula 2 4 3 2" xfId="758"/>
    <cellStyle name="Vírgula 2 4 4" xfId="500"/>
    <cellStyle name="Vírgula 3" xfId="70"/>
    <cellStyle name="Vírgula 3 2" xfId="105"/>
    <cellStyle name="Vírgula 3 2 2" xfId="237"/>
    <cellStyle name="Vírgula 3 2 2 2" xfId="632"/>
    <cellStyle name="Vírgula 3 2 3" xfId="366"/>
    <cellStyle name="Vírgula 3 2 3 2" xfId="761"/>
    <cellStyle name="Vírgula 3 2 4" xfId="503"/>
    <cellStyle name="Vírgula 4" xfId="71"/>
    <cellStyle name="Vírgula 4 2" xfId="106"/>
    <cellStyle name="Vírgula 4 2 2" xfId="238"/>
    <cellStyle name="Vírgula 4 2 2 2" xfId="633"/>
    <cellStyle name="Vírgula 4 2 3" xfId="367"/>
    <cellStyle name="Vírgula 4 2 3 2" xfId="762"/>
    <cellStyle name="Vírgula 4 2 4" xfId="504"/>
    <cellStyle name="Vírgula 4 3" xfId="133"/>
    <cellStyle name="Vírgula 4 3 2" xfId="264"/>
    <cellStyle name="Vírgula 4 3 2 2" xfId="659"/>
    <cellStyle name="Vírgula 4 3 3" xfId="393"/>
    <cellStyle name="Vírgula 4 3 3 2" xfId="788"/>
    <cellStyle name="Vírgula 4 3 4" xfId="530"/>
    <cellStyle name="Vírgula 4 4" xfId="174"/>
    <cellStyle name="Vírgula 4 4 2" xfId="303"/>
    <cellStyle name="Vírgula 4 4 2 2" xfId="698"/>
    <cellStyle name="Vírgula 4 4 3" xfId="432"/>
    <cellStyle name="Vírgula 4 4 3 2" xfId="827"/>
    <cellStyle name="Vírgula 4 4 4" xfId="569"/>
    <cellStyle name="Vírgula 4 5" xfId="203"/>
    <cellStyle name="Vírgula 4 5 2" xfId="598"/>
    <cellStyle name="Vírgula 4 6" xfId="332"/>
    <cellStyle name="Vírgula 4 6 2" xfId="727"/>
    <cellStyle name="Vírgula 4 7" xfId="469"/>
    <cellStyle name="Vírgula 5" xfId="101"/>
    <cellStyle name="Vírgula 5 2" xfId="175"/>
    <cellStyle name="Vírgula 5 2 2" xfId="304"/>
    <cellStyle name="Vírgula 5 2 2 2" xfId="699"/>
    <cellStyle name="Vírgula 5 2 3" xfId="433"/>
    <cellStyle name="Vírgula 5 2 3 2" xfId="828"/>
    <cellStyle name="Vírgula 5 2 4" xfId="570"/>
    <cellStyle name="Vírgula 5 3" xfId="233"/>
    <cellStyle name="Vírgula 5 3 2" xfId="628"/>
    <cellStyle name="Vírgula 5 4" xfId="362"/>
    <cellStyle name="Vírgula 5 4 2" xfId="757"/>
    <cellStyle name="Vírgula 5 5" xfId="499"/>
    <cellStyle name="Vírgula 6" xfId="132"/>
    <cellStyle name="Vírgula 6 2" xfId="176"/>
    <cellStyle name="Vírgula 6 2 2" xfId="305"/>
    <cellStyle name="Vírgula 6 2 2 2" xfId="700"/>
    <cellStyle name="Vírgula 6 2 3" xfId="434"/>
    <cellStyle name="Vírgula 6 2 3 2" xfId="829"/>
    <cellStyle name="Vírgula 6 2 4" xfId="571"/>
    <cellStyle name="Vírgula 6 3" xfId="263"/>
    <cellStyle name="Vírgula 6 3 2" xfId="658"/>
    <cellStyle name="Vírgula 6 4" xfId="392"/>
    <cellStyle name="Vírgula 6 4 2" xfId="787"/>
    <cellStyle name="Vírgula 6 5" xfId="529"/>
    <cellStyle name="Vírgula 7" xfId="177"/>
    <cellStyle name="Vírgula 7 2" xfId="306"/>
    <cellStyle name="Vírgula 7 2 2" xfId="701"/>
    <cellStyle name="Vírgula 7 3" xfId="435"/>
    <cellStyle name="Vírgula 7 3 2" xfId="830"/>
    <cellStyle name="Vírgula 7 4" xfId="572"/>
    <cellStyle name="Vírgula 8" xfId="202"/>
    <cellStyle name="Vírgula 8 2" xfId="597"/>
    <cellStyle name="Vírgula 9" xfId="331"/>
    <cellStyle name="Vírgula 9 2" xfId="7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20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PROJETO PÁTIO VALONGO</a:t>
            </a:r>
            <a:endParaRPr lang="pt-BR" sz="18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 sz="1400" b="1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PARTICIPAÇÃO POR DISCIPLINA</a:t>
            </a:r>
          </a:p>
        </c:rich>
      </c:tx>
      <c:layout>
        <c:manualLayout>
          <c:xMode val="edge"/>
          <c:yMode val="edge"/>
          <c:x val="0.36035125457547151"/>
          <c:y val="1.690438457474908E-2"/>
        </c:manualLayout>
      </c:layout>
    </c:title>
    <c:view3D>
      <c:rotX val="30"/>
      <c:perspective val="0"/>
    </c:view3D>
    <c:plotArea>
      <c:layout>
        <c:manualLayout>
          <c:layoutTarget val="inner"/>
          <c:xMode val="edge"/>
          <c:yMode val="edge"/>
          <c:x val="2.2225174916915634E-2"/>
          <c:y val="0.21049582415183599"/>
          <c:w val="0.55398640782766628"/>
          <c:h val="0.77124295123884501"/>
        </c:manualLayout>
      </c:layout>
      <c:pie3DChart>
        <c:varyColors val="1"/>
        <c:ser>
          <c:idx val="0"/>
          <c:order val="0"/>
          <c:explosion val="25"/>
          <c:dPt>
            <c:idx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790D-4429-928C-08A2DBACFE1C}"/>
              </c:ext>
            </c:extLst>
          </c:dPt>
          <c:dPt>
            <c:idx val="1"/>
            <c:extLst xmlns:c16r2="http://schemas.microsoft.com/office/drawing/2015/06/chart">
              <c:ext xmlns:c16="http://schemas.microsoft.com/office/drawing/2014/chart" uri="{C3380CC4-5D6E-409C-BE32-E72D297353CC}">
                <c16:uniqueId val="{00000001-790D-4429-928C-08A2DBACFE1C}"/>
              </c:ext>
            </c:extLst>
          </c:dPt>
          <c:dPt>
            <c:idx val="2"/>
            <c:extLst xmlns:c16r2="http://schemas.microsoft.com/office/drawing/2015/06/chart">
              <c:ext xmlns:c16="http://schemas.microsoft.com/office/drawing/2014/chart" uri="{C3380CC4-5D6E-409C-BE32-E72D297353CC}">
                <c16:uniqueId val="{00000002-790D-4429-928C-08A2DBACFE1C}"/>
              </c:ext>
            </c:extLst>
          </c:dPt>
          <c:dPt>
            <c:idx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790D-4429-928C-08A2DBACFE1C}"/>
              </c:ext>
            </c:extLst>
          </c:dPt>
          <c:dPt>
            <c:idx val="4"/>
            <c:extLst xmlns:c16r2="http://schemas.microsoft.com/office/drawing/2015/06/chart">
              <c:ext xmlns:c16="http://schemas.microsoft.com/office/drawing/2014/chart" uri="{C3380CC4-5D6E-409C-BE32-E72D297353CC}">
                <c16:uniqueId val="{00000004-790D-4429-928C-08A2DBACFE1C}"/>
              </c:ext>
            </c:extLst>
          </c:dPt>
          <c:dPt>
            <c:idx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5-790D-4429-928C-08A2DBACFE1C}"/>
              </c:ext>
            </c:extLst>
          </c:dPt>
          <c:dPt>
            <c:idx val="6"/>
            <c:extLst xmlns:c16r2="http://schemas.microsoft.com/office/drawing/2015/06/chart">
              <c:ext xmlns:c16="http://schemas.microsoft.com/office/drawing/2014/chart" uri="{C3380CC4-5D6E-409C-BE32-E72D297353CC}">
                <c16:uniqueId val="{00000006-790D-4429-928C-08A2DBACFE1C}"/>
              </c:ext>
            </c:extLst>
          </c:dPt>
          <c:dPt>
            <c:idx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7-790D-4429-928C-08A2DBACFE1C}"/>
              </c:ext>
            </c:extLst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numRef>
              <c:f>Grafico!$A$1:$A$8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cat>
          <c:val>
            <c:numRef>
              <c:f>Grafico!$B$1:$B$8</c:f>
              <c:numCache>
                <c:formatCode>_-* #,##0.00_-;\-* #,##0.00_-;_-*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90D-4429-928C-08A2DBACFE1C}"/>
            </c:ext>
          </c:extLst>
        </c:ser>
        <c:dLbls/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4458631541209119"/>
          <c:y val="0.1073024112873371"/>
          <c:w val="0.99325463743676223"/>
          <c:h val="0.78699227572781616"/>
        </c:manualLayout>
      </c:layout>
      <c:txPr>
        <a:bodyPr/>
        <a:lstStyle/>
        <a:p>
          <a:pPr>
            <a:defRPr sz="59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13</xdr:row>
      <xdr:rowOff>142875</xdr:rowOff>
    </xdr:from>
    <xdr:to>
      <xdr:col>12</xdr:col>
      <xdr:colOff>76200</xdr:colOff>
      <xdr:row>51</xdr:row>
      <xdr:rowOff>0</xdr:rowOff>
    </xdr:to>
    <xdr:graphicFrame macro="">
      <xdr:nvGraphicFramePr>
        <xdr:cNvPr id="65993" name="Gráfico 2">
          <a:extLst>
            <a:ext uri="{FF2B5EF4-FFF2-40B4-BE49-F238E27FC236}">
              <a16:creationId xmlns:a16="http://schemas.microsoft.com/office/drawing/2014/main" xmlns="" id="{00000000-0008-0000-0100-0000C901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0</xdr:row>
      <xdr:rowOff>104775</xdr:rowOff>
    </xdr:from>
    <xdr:to>
      <xdr:col>16</xdr:col>
      <xdr:colOff>514350</xdr:colOff>
      <xdr:row>30</xdr:row>
      <xdr:rowOff>104775</xdr:rowOff>
    </xdr:to>
    <xdr:pic>
      <xdr:nvPicPr>
        <xdr:cNvPr id="194215" name="Imagem 1">
          <a:extLst>
            <a:ext uri="{FF2B5EF4-FFF2-40B4-BE49-F238E27FC236}">
              <a16:creationId xmlns:a16="http://schemas.microsoft.com/office/drawing/2014/main" xmlns="" id="{00000000-0008-0000-0600-0000A7F60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" y="104775"/>
          <a:ext cx="9820275" cy="485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32</xdr:row>
      <xdr:rowOff>66675</xdr:rowOff>
    </xdr:from>
    <xdr:to>
      <xdr:col>16</xdr:col>
      <xdr:colOff>447675</xdr:colOff>
      <xdr:row>53</xdr:row>
      <xdr:rowOff>123825</xdr:rowOff>
    </xdr:to>
    <xdr:pic>
      <xdr:nvPicPr>
        <xdr:cNvPr id="194216" name="Imagem 2">
          <a:extLst>
            <a:ext uri="{FF2B5EF4-FFF2-40B4-BE49-F238E27FC236}">
              <a16:creationId xmlns:a16="http://schemas.microsoft.com/office/drawing/2014/main" xmlns="" id="{00000000-0008-0000-0600-0000A8F60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57225" y="5248275"/>
          <a:ext cx="9544050" cy="3457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JVLI/JCVLI001-Contorno%20Ita&#250;na/PRELIMINAR/02%20PROJ%20EXECUTIVO/DR/JSGI-08-1-OC-PCV-0001-DR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ndamento/JRUM/JRUM001%20-%20Ponta%20Praia/PRELIMINAR/02%20PROJ%20DETALHADO/EG/MC/JRUM-08-1-OC-PCV-0003%20-%20PEAD%20-%20revis&#227;o%2003-03-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ndamento/JMRS/JMRS/JMRS01B3%20-%20P&#193;TIO%20PI%2007/PRELIMINAR/02%20PROJ%20DETALHADO/EG/MC/JMRS01B3-03-1-MC-0001%20-%20D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JBLC/JBLC001%20-%20Contorno%20Matozinhos/PRELIMINAR/02%20PROJ%20DETALHADO/EG/MC/JBLC001-EG-MCA-0004%20-%20DRENAGEM%20-%20DER-M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ouzas/AppData/Local/Microsoft/Windows/Temporary%20Internet%20Files/Content.Outlook/T196VLQK/JMRS01A3-02-1-MC-0001%20-%20DR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ndamento/JMRS/JMRS/JMRS01B3%20-%20P&#193;TIO%20PI%2007/PRELIMINAR/02%20PROJ%20DETALHADO/OC/Perfil%20Longitudinal/JMRS01B3-03-1-OC-PCV-000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JCVR/JCVR73A0%20-%20Apolo%20-%20Proj.%20B&#225;sico/PRELIMINAR/01%20PROJ%20B&#193;SICO/EG/MC/JCVR73A0-EG-MC-0001%20-%20DRE-ACESS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ndamento/JCVR/JCVR078%20-%20Guarda-Chuva%20Ferrosos%20Sul/JCVR78A4%20-%20Acessos%20Sul-Leste%20Apolo/PRELIMINAR/0%202%20PROJ%20CONCEITUAL/EG/MC/JCVR78A4-01-1-MC-0001%20-%20DRE%20-%2012-03-1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JCVR/JCVR73A0%20-%20Apolo%20-%20Proj.%20B&#225;sico/PRELIMINAR/01%20PROJ%20B&#193;SICO/EG/MC/JCVR73A0-EG-MC-0001%20-%20DRE-REV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rcio%20Angelino/Itutinga/JMRS04A5-01-1-MC-0001%20-%20DR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mória bueiros"/>
      <sheetName val="valas"/>
      <sheetName val="Resumo"/>
      <sheetName val="Constante"/>
    </sheetNames>
    <sheetDataSet>
      <sheetData sheetId="0"/>
      <sheetData sheetId="1">
        <row r="1">
          <cell r="A1" t="str">
            <v>Largura de valas - Escavação em caixão</v>
          </cell>
        </row>
        <row r="2">
          <cell r="A2" t="str">
            <v>Obra</v>
          </cell>
          <cell r="B2" t="str">
            <v>B (m)</v>
          </cell>
          <cell r="C2" t="str">
            <v>Área da Seção da obra (m²)</v>
          </cell>
          <cell r="D2" t="str">
            <v>Área do Berço (m²)</v>
          </cell>
        </row>
        <row r="3">
          <cell r="A3" t="str">
            <v>BSTC ø 0,60</v>
          </cell>
          <cell r="B3">
            <v>1.3</v>
          </cell>
          <cell r="C3">
            <v>0.45341600000000004</v>
          </cell>
          <cell r="D3">
            <v>0.2208</v>
          </cell>
        </row>
        <row r="4">
          <cell r="A4" t="str">
            <v>BSTC ø 0,80</v>
          </cell>
          <cell r="B4">
            <v>1.6</v>
          </cell>
          <cell r="C4">
            <v>0.78500000000000003</v>
          </cell>
          <cell r="D4">
            <v>0.32400000000000001</v>
          </cell>
        </row>
        <row r="5">
          <cell r="A5" t="str">
            <v>BSTC ø 1,00</v>
          </cell>
          <cell r="B5">
            <v>1.9</v>
          </cell>
          <cell r="C5">
            <v>1.2070160000000001</v>
          </cell>
          <cell r="D5">
            <v>0.4032</v>
          </cell>
        </row>
        <row r="6">
          <cell r="A6" t="str">
            <v>BSTC ø 1,20</v>
          </cell>
          <cell r="B6">
            <v>2.2000000000000002</v>
          </cell>
          <cell r="C6">
            <v>1.6733059999999997</v>
          </cell>
          <cell r="D6">
            <v>0.49799999999999994</v>
          </cell>
        </row>
        <row r="7">
          <cell r="A7" t="str">
            <v>BSTC ø 1,50</v>
          </cell>
          <cell r="B7">
            <v>2.7</v>
          </cell>
          <cell r="C7">
            <v>2.4871940000000001</v>
          </cell>
          <cell r="D7">
            <v>0.65339999999999998</v>
          </cell>
        </row>
        <row r="8">
          <cell r="A8" t="str">
            <v>BDTC ø 0,80</v>
          </cell>
          <cell r="B8">
            <v>3.2</v>
          </cell>
          <cell r="C8">
            <v>1.57</v>
          </cell>
          <cell r="D8">
            <v>0.64800000000000002</v>
          </cell>
        </row>
        <row r="9">
          <cell r="A9" t="str">
            <v>BDTC ø 1,00</v>
          </cell>
          <cell r="B9">
            <v>3.8</v>
          </cell>
          <cell r="C9">
            <v>2.4140320000000002</v>
          </cell>
          <cell r="D9">
            <v>0.80640000000000001</v>
          </cell>
        </row>
        <row r="10">
          <cell r="A10" t="str">
            <v>BDTC ø 1,20</v>
          </cell>
          <cell r="B10">
            <v>4.4000000000000004</v>
          </cell>
          <cell r="C10">
            <v>3.3466119999999995</v>
          </cell>
          <cell r="D10">
            <v>0.99599999999999989</v>
          </cell>
        </row>
        <row r="11">
          <cell r="A11" t="str">
            <v>BDTC ø 1,50</v>
          </cell>
          <cell r="B11">
            <v>5.4</v>
          </cell>
          <cell r="C11">
            <v>4.9743880000000003</v>
          </cell>
          <cell r="D11">
            <v>1.3068</v>
          </cell>
        </row>
        <row r="12">
          <cell r="A12" t="str">
            <v>BTTC ø 1,00</v>
          </cell>
          <cell r="B12">
            <v>5.6999999999999993</v>
          </cell>
          <cell r="C12">
            <v>3.621048</v>
          </cell>
          <cell r="D12">
            <v>1.2096000000000002</v>
          </cell>
        </row>
        <row r="13">
          <cell r="A13" t="str">
            <v>BTTC ø 1,20</v>
          </cell>
          <cell r="B13">
            <v>6.6000000000000005</v>
          </cell>
          <cell r="C13">
            <v>5.0199179999999988</v>
          </cell>
          <cell r="D13">
            <v>1.494</v>
          </cell>
        </row>
        <row r="14">
          <cell r="A14" t="str">
            <v>BTTC ø 1,50</v>
          </cell>
          <cell r="B14">
            <v>8.1000000000000014</v>
          </cell>
          <cell r="C14">
            <v>7.4615819999999999</v>
          </cell>
          <cell r="D14">
            <v>1.9602000000000002</v>
          </cell>
        </row>
        <row r="15">
          <cell r="A15" t="str">
            <v>BST-ADS ø 0,60</v>
          </cell>
          <cell r="B15">
            <v>1.2</v>
          </cell>
          <cell r="C15">
            <v>0.45341600000000004</v>
          </cell>
          <cell r="D15">
            <v>0.27600000000000002</v>
          </cell>
        </row>
        <row r="16">
          <cell r="A16" t="str">
            <v>BST-ADS ø 0,75</v>
          </cell>
          <cell r="B16">
            <v>1.42</v>
          </cell>
          <cell r="C16">
            <v>0.7084625</v>
          </cell>
          <cell r="D16">
            <v>0.38340000000000002</v>
          </cell>
        </row>
        <row r="17">
          <cell r="A17" t="str">
            <v>BST-ADS ø 0,90</v>
          </cell>
          <cell r="B17">
            <v>1.61</v>
          </cell>
          <cell r="C17">
            <v>1.0201860000000003</v>
          </cell>
          <cell r="D17">
            <v>0.44800000000000006</v>
          </cell>
        </row>
        <row r="18">
          <cell r="A18" t="str">
            <v>BST-ADS ø 1,05</v>
          </cell>
          <cell r="B18">
            <v>1.82</v>
          </cell>
          <cell r="C18">
            <v>1.3471385000000002</v>
          </cell>
          <cell r="D18">
            <v>0.54600000000000004</v>
          </cell>
        </row>
        <row r="19">
          <cell r="A19" t="str">
            <v>BST-ADS ø 1,20</v>
          </cell>
          <cell r="B19">
            <v>2.1</v>
          </cell>
          <cell r="C19">
            <v>1.7194639999999999</v>
          </cell>
          <cell r="D19">
            <v>0.69300000000000006</v>
          </cell>
        </row>
        <row r="20">
          <cell r="A20" t="str">
            <v>BST-ADS ø 1,50</v>
          </cell>
          <cell r="B20">
            <v>2.5</v>
          </cell>
          <cell r="C20">
            <v>2.4871940000000001</v>
          </cell>
          <cell r="D20">
            <v>0.875</v>
          </cell>
        </row>
        <row r="21">
          <cell r="A21" t="str">
            <v>BDT-ADS ø 0,75</v>
          </cell>
          <cell r="B21">
            <v>3.2</v>
          </cell>
          <cell r="C21">
            <v>1.416925</v>
          </cell>
          <cell r="D21">
            <v>0.76680000000000004</v>
          </cell>
        </row>
        <row r="22">
          <cell r="A22" t="str">
            <v>BDT-ADS ø 0,90</v>
          </cell>
          <cell r="B22">
            <v>3.8</v>
          </cell>
          <cell r="C22">
            <v>2.0403720000000005</v>
          </cell>
          <cell r="D22">
            <v>0.89600000000000013</v>
          </cell>
        </row>
        <row r="23">
          <cell r="A23" t="str">
            <v>BDT-ADS ø 1,05</v>
          </cell>
          <cell r="B23">
            <v>4.4000000000000004</v>
          </cell>
          <cell r="C23">
            <v>2.6942770000000005</v>
          </cell>
          <cell r="D23">
            <v>1.0920000000000001</v>
          </cell>
        </row>
        <row r="24">
          <cell r="A24" t="str">
            <v>BDT-ADS ø 1,20</v>
          </cell>
          <cell r="B24">
            <v>5.4</v>
          </cell>
          <cell r="C24">
            <v>3.4389279999999998</v>
          </cell>
          <cell r="D24">
            <v>1.3860000000000001</v>
          </cell>
        </row>
        <row r="25">
          <cell r="A25" t="str">
            <v>BDT-ADS ø 1,50</v>
          </cell>
          <cell r="B25">
            <v>6</v>
          </cell>
          <cell r="C25">
            <v>4.9743880000000003</v>
          </cell>
          <cell r="D25">
            <v>1.75</v>
          </cell>
        </row>
        <row r="26">
          <cell r="A26" t="str">
            <v>BTT-ADS ø 0,90</v>
          </cell>
          <cell r="B26">
            <v>5.6999999999999993</v>
          </cell>
          <cell r="C26">
            <v>3.0605580000000008</v>
          </cell>
          <cell r="D26">
            <v>1.2096000000000002</v>
          </cell>
        </row>
        <row r="27">
          <cell r="A27" t="str">
            <v>BTT-ADS ø 1,05</v>
          </cell>
          <cell r="B27">
            <v>6.6000000000000005</v>
          </cell>
          <cell r="C27">
            <v>4.0414155000000012</v>
          </cell>
          <cell r="D27">
            <v>1.494</v>
          </cell>
        </row>
        <row r="28">
          <cell r="A28" t="str">
            <v>BTT-ADS ø 1,20</v>
          </cell>
          <cell r="B28">
            <v>8.1000000000000014</v>
          </cell>
          <cell r="C28">
            <v>5.1583919999999992</v>
          </cell>
          <cell r="D28">
            <v>1.9602000000000002</v>
          </cell>
        </row>
        <row r="29">
          <cell r="A29" t="str">
            <v>BTT-ADS ø 1,50</v>
          </cell>
          <cell r="B29">
            <v>9</v>
          </cell>
          <cell r="C29">
            <v>7.4615819999999999</v>
          </cell>
          <cell r="D29">
            <v>2.8</v>
          </cell>
        </row>
        <row r="30">
          <cell r="A30" t="str">
            <v>BSCC 1,50x1,50</v>
          </cell>
          <cell r="B30">
            <v>2.5</v>
          </cell>
          <cell r="C30">
            <v>3.61</v>
          </cell>
          <cell r="D30">
            <v>0.20499999999999999</v>
          </cell>
        </row>
        <row r="31">
          <cell r="A31" t="str">
            <v>BSCC 2,00x2,00</v>
          </cell>
          <cell r="B31">
            <v>3</v>
          </cell>
          <cell r="C31">
            <v>6</v>
          </cell>
          <cell r="D31">
            <v>0.26500000000000001</v>
          </cell>
        </row>
        <row r="32">
          <cell r="A32" t="str">
            <v>BSCC 2,50x2,50</v>
          </cell>
          <cell r="B32">
            <v>3.5</v>
          </cell>
          <cell r="C32">
            <v>9</v>
          </cell>
          <cell r="D32">
            <v>0.315</v>
          </cell>
        </row>
        <row r="33">
          <cell r="A33" t="str">
            <v>BSCC 3,00x3,00</v>
          </cell>
          <cell r="B33">
            <v>4.0999999999999996</v>
          </cell>
          <cell r="C33">
            <v>13.32</v>
          </cell>
          <cell r="D33">
            <v>0.38500000000000001</v>
          </cell>
        </row>
        <row r="34">
          <cell r="A34" t="str">
            <v>BSCC 3,50x3,50</v>
          </cell>
          <cell r="B34">
            <v>4.7</v>
          </cell>
          <cell r="C34">
            <v>18.059999999999999</v>
          </cell>
          <cell r="D34">
            <v>0.43500000000000005</v>
          </cell>
        </row>
        <row r="35">
          <cell r="A35" t="str">
            <v>BDCC 1,50x1,50</v>
          </cell>
          <cell r="B35">
            <v>3.9</v>
          </cell>
          <cell r="C35">
            <v>6.84</v>
          </cell>
          <cell r="D35">
            <v>0.20499999999999999</v>
          </cell>
        </row>
        <row r="36">
          <cell r="A36" t="str">
            <v>BDCC 2,00x2,00</v>
          </cell>
          <cell r="B36">
            <v>5.0999999999999996</v>
          </cell>
          <cell r="C36">
            <v>11.5</v>
          </cell>
          <cell r="D36">
            <v>0.26500000000000001</v>
          </cell>
        </row>
        <row r="37">
          <cell r="A37" t="str">
            <v>BDCC 2,50x2,50</v>
          </cell>
          <cell r="B37">
            <v>6.1</v>
          </cell>
          <cell r="C37">
            <v>17.25</v>
          </cell>
          <cell r="D37">
            <v>0.315</v>
          </cell>
        </row>
        <row r="38">
          <cell r="A38" t="str">
            <v>BDCC 3,00x3,00</v>
          </cell>
          <cell r="B38">
            <v>7.2</v>
          </cell>
          <cell r="C38">
            <v>24.3</v>
          </cell>
          <cell r="D38">
            <v>0.375</v>
          </cell>
        </row>
        <row r="39">
          <cell r="A39" t="str">
            <v>BDCC 3,50x3,50</v>
          </cell>
          <cell r="B39">
            <v>8.5</v>
          </cell>
          <cell r="C39">
            <v>33.6</v>
          </cell>
          <cell r="D39">
            <v>0.43500000000000005</v>
          </cell>
        </row>
        <row r="40">
          <cell r="A40" t="str">
            <v>BTCC 1,50x1,50</v>
          </cell>
          <cell r="B40">
            <v>5.6</v>
          </cell>
          <cell r="C40">
            <v>10.069999999999999</v>
          </cell>
          <cell r="D40">
            <v>0.20499999999999999</v>
          </cell>
        </row>
        <row r="41">
          <cell r="A41" t="str">
            <v>BTCC 2,00x2,00</v>
          </cell>
          <cell r="B41">
            <v>7.3</v>
          </cell>
          <cell r="C41">
            <v>17</v>
          </cell>
          <cell r="D41">
            <v>0.26500000000000001</v>
          </cell>
        </row>
        <row r="42">
          <cell r="A42" t="str">
            <v>BTCC 2,50x2,50</v>
          </cell>
          <cell r="B42">
            <v>8.8000000000000007</v>
          </cell>
          <cell r="C42">
            <v>25.5</v>
          </cell>
          <cell r="D42">
            <v>0.315</v>
          </cell>
        </row>
        <row r="43">
          <cell r="A43" t="str">
            <v>BTCC 3,00x3,00</v>
          </cell>
          <cell r="B43">
            <v>10.5</v>
          </cell>
          <cell r="C43">
            <v>36</v>
          </cell>
          <cell r="D43">
            <v>0.375</v>
          </cell>
        </row>
        <row r="44">
          <cell r="A44" t="str">
            <v>BTCC 3,50x3,50</v>
          </cell>
          <cell r="B44">
            <v>12.5</v>
          </cell>
          <cell r="C44">
            <v>49.14</v>
          </cell>
          <cell r="D44">
            <v>0.43500000000000005</v>
          </cell>
        </row>
      </sheetData>
      <sheetData sheetId="2" refreshError="1"/>
      <sheetData sheetId="3">
        <row r="3">
          <cell r="B3">
            <v>1.3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emória bueiros"/>
      <sheetName val="valas"/>
      <sheetName val="Resumo"/>
      <sheetName val="Constante"/>
    </sheetNames>
    <sheetDataSet>
      <sheetData sheetId="0"/>
      <sheetData sheetId="1">
        <row r="1">
          <cell r="A1" t="str">
            <v>Largura de valas - Escavação em caixão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</row>
        <row r="2">
          <cell r="A2" t="str">
            <v>Obra</v>
          </cell>
          <cell r="B2" t="str">
            <v>Diâmetro externo (m)</v>
          </cell>
          <cell r="C2" t="str">
            <v>B (m)</v>
          </cell>
          <cell r="D2" t="str">
            <v>Área da Seção da obra (m²)</v>
          </cell>
          <cell r="E2" t="str">
            <v>Volume do berço (m³/m)</v>
          </cell>
          <cell r="F2" t="str">
            <v>Pedra britada ou cascalho (m³/m)</v>
          </cell>
          <cell r="G2" t="str">
            <v>Brita graduada ou areia (m³/m)</v>
          </cell>
        </row>
        <row r="3">
          <cell r="A3" t="str">
            <v>BST-ADS ø 100mm</v>
          </cell>
          <cell r="B3">
            <v>0.12</v>
          </cell>
          <cell r="C3">
            <v>0.52</v>
          </cell>
          <cell r="D3">
            <v>1.1304E-2</v>
          </cell>
          <cell r="E3">
            <v>5.2000000000000005E-2</v>
          </cell>
          <cell r="F3">
            <v>5.2000000000000005E-2</v>
          </cell>
          <cell r="G3">
            <v>0.12909600000000002</v>
          </cell>
        </row>
        <row r="4">
          <cell r="A4" t="str">
            <v>BST-ADS ø 150mm</v>
          </cell>
          <cell r="B4">
            <v>0.17599999999999999</v>
          </cell>
          <cell r="C4">
            <v>0.57600000000000007</v>
          </cell>
          <cell r="D4">
            <v>2.431616E-2</v>
          </cell>
          <cell r="E4">
            <v>5.7600000000000012E-2</v>
          </cell>
          <cell r="F4">
            <v>5.7600000000000012E-2</v>
          </cell>
          <cell r="G4">
            <v>0.16345984</v>
          </cell>
        </row>
        <row r="5">
          <cell r="A5" t="str">
            <v>BST-ADS ø 200mm</v>
          </cell>
          <cell r="B5">
            <v>0.23200000000000001</v>
          </cell>
          <cell r="C5">
            <v>0.63200000000000001</v>
          </cell>
          <cell r="D5">
            <v>4.2251840000000006E-2</v>
          </cell>
          <cell r="E5">
            <v>6.3200000000000006E-2</v>
          </cell>
          <cell r="F5">
            <v>6.3200000000000006E-2</v>
          </cell>
          <cell r="G5">
            <v>0.19917215999999999</v>
          </cell>
        </row>
        <row r="6">
          <cell r="A6" t="str">
            <v>BST-ADS ø 250mm</v>
          </cell>
          <cell r="B6">
            <v>0.28999999999999998</v>
          </cell>
          <cell r="C6">
            <v>0.69</v>
          </cell>
          <cell r="D6">
            <v>6.6018499999999994E-2</v>
          </cell>
          <cell r="E6">
            <v>6.8999999999999992E-2</v>
          </cell>
          <cell r="F6">
            <v>6.8999999999999992E-2</v>
          </cell>
          <cell r="G6">
            <v>0.23758149999999995</v>
          </cell>
        </row>
        <row r="7">
          <cell r="A7" t="str">
            <v>BST-ADS ø 300mm</v>
          </cell>
          <cell r="B7">
            <v>0.36699999999999999</v>
          </cell>
          <cell r="C7">
            <v>0.76700000000000002</v>
          </cell>
          <cell r="D7">
            <v>0.10573086500000001</v>
          </cell>
          <cell r="E7">
            <v>7.6700000000000004E-2</v>
          </cell>
          <cell r="F7">
            <v>7.6700000000000004E-2</v>
          </cell>
          <cell r="G7">
            <v>0.29080813500000002</v>
          </cell>
        </row>
        <row r="8">
          <cell r="A8" t="str">
            <v>BST-ADS ø 375mm</v>
          </cell>
          <cell r="B8">
            <v>0.44500000000000001</v>
          </cell>
          <cell r="C8">
            <v>0.84499999999999997</v>
          </cell>
          <cell r="D8">
            <v>0.15544962500000001</v>
          </cell>
          <cell r="E8">
            <v>8.4500000000000006E-2</v>
          </cell>
          <cell r="F8">
            <v>8.4500000000000006E-2</v>
          </cell>
          <cell r="G8">
            <v>0.34732537499999994</v>
          </cell>
        </row>
        <row r="9">
          <cell r="A9" t="str">
            <v>BST-ADS ø 450mm</v>
          </cell>
          <cell r="B9">
            <v>0.54500000000000004</v>
          </cell>
          <cell r="C9">
            <v>0.98124999999999996</v>
          </cell>
          <cell r="D9">
            <v>0.23316462500000004</v>
          </cell>
          <cell r="E9">
            <v>9.8125000000000004E-2</v>
          </cell>
          <cell r="F9">
            <v>9.8125000000000004E-2</v>
          </cell>
          <cell r="G9">
            <v>0.448804125</v>
          </cell>
        </row>
        <row r="10">
          <cell r="A10" t="str">
            <v>BST-ADS ø 600mm</v>
          </cell>
          <cell r="B10">
            <v>0.71699999999999997</v>
          </cell>
          <cell r="C10">
            <v>1.19625</v>
          </cell>
          <cell r="D10">
            <v>0.40355986499999996</v>
          </cell>
          <cell r="E10">
            <v>0.11962500000000001</v>
          </cell>
          <cell r="F10">
            <v>0.11962500000000001</v>
          </cell>
          <cell r="G10">
            <v>0.6335888850000001</v>
          </cell>
        </row>
        <row r="11">
          <cell r="A11" t="str">
            <v>BST-ADS ø 750mm</v>
          </cell>
          <cell r="B11">
            <v>0.9</v>
          </cell>
          <cell r="C11">
            <v>1.425</v>
          </cell>
          <cell r="D11">
            <v>0.63585000000000003</v>
          </cell>
          <cell r="E11">
            <v>0.14250000000000002</v>
          </cell>
          <cell r="F11">
            <v>0.21375</v>
          </cell>
          <cell r="G11">
            <v>0.86040000000000005</v>
          </cell>
        </row>
        <row r="12">
          <cell r="A12" t="str">
            <v>BST-ADS ø 900mm</v>
          </cell>
          <cell r="B12">
            <v>1.044</v>
          </cell>
          <cell r="C12">
            <v>1.6050000000000002</v>
          </cell>
          <cell r="D12">
            <v>0.85559976000000004</v>
          </cell>
          <cell r="E12">
            <v>0.16050000000000003</v>
          </cell>
          <cell r="F12">
            <v>0.24075000000000002</v>
          </cell>
          <cell r="G12">
            <v>1.0607702400000001</v>
          </cell>
        </row>
        <row r="13">
          <cell r="A13" t="str">
            <v>BST-ADS ø 1050mm</v>
          </cell>
          <cell r="B13">
            <v>1.212</v>
          </cell>
          <cell r="C13">
            <v>1.8149999999999999</v>
          </cell>
          <cell r="D13">
            <v>1.15312104</v>
          </cell>
          <cell r="E13">
            <v>0.18149999999999999</v>
          </cell>
          <cell r="F13">
            <v>0.27224999999999999</v>
          </cell>
          <cell r="G13">
            <v>1.3189089599999997</v>
          </cell>
        </row>
        <row r="14">
          <cell r="A14" t="str">
            <v>BST-ADS ø 1200mm</v>
          </cell>
          <cell r="B14">
            <v>1.367</v>
          </cell>
          <cell r="C14">
            <v>2.00875</v>
          </cell>
          <cell r="D14">
            <v>1.4669208650000001</v>
          </cell>
          <cell r="E14">
            <v>0.20087500000000003</v>
          </cell>
          <cell r="F14">
            <v>0.30131249999999998</v>
          </cell>
          <cell r="G14">
            <v>1.5803528849999999</v>
          </cell>
        </row>
        <row r="15">
          <cell r="A15" t="str">
            <v>BST-ADS ø 1500mm</v>
          </cell>
          <cell r="B15">
            <v>1.663</v>
          </cell>
          <cell r="C15">
            <v>2.3787499999999997</v>
          </cell>
          <cell r="D15">
            <v>2.1709716650000002</v>
          </cell>
          <cell r="E15">
            <v>0.23787499999999998</v>
          </cell>
          <cell r="F15">
            <v>0.35681249999999992</v>
          </cell>
          <cell r="G15">
            <v>2.141702084999999</v>
          </cell>
        </row>
        <row r="16">
          <cell r="A16" t="str">
            <v>BDT-ADS ø 1050mm</v>
          </cell>
          <cell r="B16">
            <v>1.212</v>
          </cell>
          <cell r="C16">
            <v>3.9359999999999995</v>
          </cell>
          <cell r="D16">
            <v>2.3062420800000001</v>
          </cell>
          <cell r="E16">
            <v>0.39359999999999995</v>
          </cell>
          <cell r="F16">
            <v>0.59039999999999992</v>
          </cell>
          <cell r="G16">
            <v>3.0545899199999984</v>
          </cell>
        </row>
        <row r="17">
          <cell r="A17" t="str">
            <v>BDT-ADS ø 1200mm</v>
          </cell>
          <cell r="B17">
            <v>1.367</v>
          </cell>
          <cell r="C17">
            <v>4.4009999999999998</v>
          </cell>
          <cell r="D17">
            <v>2.9338417300000001</v>
          </cell>
          <cell r="E17">
            <v>0.44009999999999999</v>
          </cell>
          <cell r="F17">
            <v>0.6601499999999999</v>
          </cell>
          <cell r="G17">
            <v>3.742475269999999</v>
          </cell>
        </row>
        <row r="18">
          <cell r="A18" t="str">
            <v>BDT-ADS ø 1500mm</v>
          </cell>
          <cell r="B18">
            <v>1.663</v>
          </cell>
          <cell r="C18">
            <v>5.2889999999999997</v>
          </cell>
          <cell r="D18">
            <v>4.3419433300000003</v>
          </cell>
          <cell r="E18">
            <v>0.52890000000000004</v>
          </cell>
          <cell r="F18">
            <v>0.79334999999999989</v>
          </cell>
          <cell r="G18">
            <v>5.2470136699999985</v>
          </cell>
        </row>
        <row r="19">
          <cell r="A19" t="str">
            <v>BTT-ADS ø 1050mm</v>
          </cell>
          <cell r="B19">
            <v>1.212</v>
          </cell>
          <cell r="C19">
            <v>6.0569999999999995</v>
          </cell>
          <cell r="D19">
            <v>3.4593631199999999</v>
          </cell>
          <cell r="E19">
            <v>0.60570000000000002</v>
          </cell>
          <cell r="F19">
            <v>0.90854999999999986</v>
          </cell>
          <cell r="G19">
            <v>4.7902708799999987</v>
          </cell>
        </row>
        <row r="20">
          <cell r="A20" t="str">
            <v>BTT-ADS ø 1200mm</v>
          </cell>
          <cell r="B20">
            <v>1.367</v>
          </cell>
          <cell r="C20">
            <v>6.7932499999999996</v>
          </cell>
          <cell r="D20">
            <v>4.4007625949999998</v>
          </cell>
          <cell r="E20">
            <v>0.67932499999999996</v>
          </cell>
          <cell r="F20">
            <v>1.0189874999999999</v>
          </cell>
          <cell r="G20">
            <v>5.9045976549999981</v>
          </cell>
        </row>
        <row r="21">
          <cell r="A21" t="str">
            <v>BTT-ADS ø 1500mm</v>
          </cell>
          <cell r="B21">
            <v>1.663</v>
          </cell>
          <cell r="C21">
            <v>8.1992499999999993</v>
          </cell>
          <cell r="D21">
            <v>6.5129149950000009</v>
          </cell>
          <cell r="E21">
            <v>0.81992500000000001</v>
          </cell>
          <cell r="F21">
            <v>1.2298874999999998</v>
          </cell>
          <cell r="G21">
            <v>8.3523252549999967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dispositivos"/>
      <sheetName val="Plan1"/>
    </sheetNames>
    <sheetDataSet>
      <sheetData sheetId="0"/>
      <sheetData sheetId="1">
        <row r="1">
          <cell r="B1" t="str">
            <v>DISPOSITIVOS</v>
          </cell>
        </row>
        <row r="2">
          <cell r="B2" t="str">
            <v>Boca Normal para Bueiro Simples Tubular de Concreto BSTC Ø 600mm</v>
          </cell>
        </row>
        <row r="3">
          <cell r="B3" t="str">
            <v>Bueiro Simples Tubular de Concreto - BSTC Ø 600mm - (CORPO)</v>
          </cell>
        </row>
        <row r="4">
          <cell r="B4" t="str">
            <v>Caixa Coletora de Sarjeta - CCS 01 c/ Grelha de Concreto - TCC 01 Ø 600mm x H = 2,0m</v>
          </cell>
        </row>
        <row r="5">
          <cell r="B5" t="str">
            <v>Canaleta retangular de Concreto 0,60xVAR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dispositivos"/>
      <sheetName val="Quantitativos"/>
      <sheetName val="total"/>
      <sheetName val="quantidades"/>
    </sheetNames>
    <sheetDataSet>
      <sheetData sheetId="0"/>
      <sheetData sheetId="1">
        <row r="1">
          <cell r="A1" t="str">
            <v>DISPOSITIVOS</v>
          </cell>
        </row>
        <row r="2">
          <cell r="A2" t="str">
            <v>BACIA DE ACUMULAÇÃO TIPO I</v>
          </cell>
        </row>
        <row r="3">
          <cell r="A3" t="str">
            <v>BACIA DE ACUMULAÇÃO TIPO I - A</v>
          </cell>
        </row>
        <row r="4">
          <cell r="A4" t="str">
            <v>BACIA DE ACUMULAÇÃO TIPO II</v>
          </cell>
        </row>
        <row r="5">
          <cell r="A5" t="str">
            <v>BACIA DE ACUMULAÇÃO TIPO II - A</v>
          </cell>
        </row>
        <row r="6">
          <cell r="A6" t="str">
            <v>BOCA DE SAÍDA DE CONCRETO PARA DRENO SUB-SUPERFICIAL - BDS 01</v>
          </cell>
        </row>
        <row r="7">
          <cell r="A7" t="str">
            <v>BOCA DE SAÍDA DE CONCRETO PARA DRENO SUB-SUPERFICIAL - BDS 02</v>
          </cell>
        </row>
        <row r="8">
          <cell r="A8" t="str">
            <v>CAIXA COLETORA DE SARJETA EM ALVENARIA - CCA - 1,00&lt;H=1,50</v>
          </cell>
        </row>
        <row r="9">
          <cell r="A9" t="str">
            <v>CAIXA COLETORA DE SARJETA EM ALVENARIA - CCA - 1,50&lt;H=2,00</v>
          </cell>
        </row>
        <row r="10">
          <cell r="A10" t="str">
            <v>CAIXA COLETORA DE SARJETA EM ALVENARIA - CCA - 2,00&lt;H=2,50</v>
          </cell>
        </row>
        <row r="11">
          <cell r="A11" t="str">
            <v>CAIXA COLETORA DE SARJETA EM ALVENARIA - CCA - 2,50&lt;H=3,00</v>
          </cell>
        </row>
        <row r="12">
          <cell r="A12" t="str">
            <v>CAIXA COLETORA DE SARJETA EM ALVENARIA - CCA - 3,00&lt;H=3,50</v>
          </cell>
        </row>
        <row r="13">
          <cell r="A13" t="str">
            <v>CAIXA COLETORA DE SARJETA EM ALVENARIA - CCA - H=1,00</v>
          </cell>
        </row>
        <row r="14">
          <cell r="A14" t="str">
            <v>CAIXA COLETORA DE SARJETA EM CONCRETO - CCC 01 p/ ø 40 - 1,00&lt;H=1,50</v>
          </cell>
        </row>
        <row r="15">
          <cell r="A15" t="str">
            <v>CAIXA COLETORA DE SARJETA EM CONCRETO - CCC 01 p/ ø 40 - 1,50&lt;H=2,00</v>
          </cell>
        </row>
        <row r="16">
          <cell r="A16" t="str">
            <v>CAIXA COLETORA DE SARJETA EM CONCRETO - CCC 01 p/ ø 40 - 2,00&lt;H=2,50</v>
          </cell>
        </row>
        <row r="17">
          <cell r="A17" t="str">
            <v>CAIXA COLETORA DE SARJETA EM CONCRETO - CCC 01 p/ ø 40 - 2,50&lt;H=3,00</v>
          </cell>
        </row>
        <row r="18">
          <cell r="A18" t="str">
            <v>CAIXA COLETORA DE SARJETA EM CONCRETO - CCC 01 p/ ø 40 - 3,00&lt;H=3,50</v>
          </cell>
        </row>
        <row r="19">
          <cell r="A19" t="str">
            <v>CAIXA COLETORA DE SARJETA EM CONCRETO - CCC 01 p/ ø 40 - H=1,00</v>
          </cell>
        </row>
        <row r="20">
          <cell r="A20" t="str">
            <v>CAIXA COLETORA DE SARJETA EM CONCRETO - CCC 01 p/ ø 60 - 1,00&lt;H=1,50</v>
          </cell>
        </row>
        <row r="21">
          <cell r="A21" t="str">
            <v>CAIXA COLETORA DE SARJETA EM CONCRETO - CCC 01 p/ ø 60 - 1,50&lt;H=2,00</v>
          </cell>
        </row>
        <row r="22">
          <cell r="A22" t="str">
            <v>CAIXA COLETORA DE SARJETA EM CONCRETO - CCC 01 p/ ø 60 - 2,00&lt;H=2,50</v>
          </cell>
        </row>
        <row r="23">
          <cell r="A23" t="str">
            <v>CAIXA COLETORA DE SARJETA EM CONCRETO - CCC 01 p/ ø 60 - 2,50&lt;H=3,00</v>
          </cell>
        </row>
        <row r="24">
          <cell r="A24" t="str">
            <v>CAIXA COLETORA DE SARJETA EM CONCRETO - CCC 01 p/ ø 60 - 3,00&lt;H=3,50</v>
          </cell>
        </row>
        <row r="25">
          <cell r="A25" t="str">
            <v>CAIXA COLETORA DE SARJETA EM CONCRETO - CCC 01 p/ ø 60 - H=1,00</v>
          </cell>
        </row>
        <row r="26">
          <cell r="A26" t="str">
            <v>CAIXA COLETORA DE SARJETA EM CONCRETO - CCC 01 p/ ø 80 - 1,00&lt;H=1,50</v>
          </cell>
        </row>
        <row r="27">
          <cell r="A27" t="str">
            <v>CAIXA COLETORA DE SARJETA EM CONCRETO - CCC 01 p/ ø 80 - 1,50&lt;H=2,00</v>
          </cell>
        </row>
        <row r="28">
          <cell r="A28" t="str">
            <v>CAIXA COLETORA DE SARJETA EM CONCRETO - CCC 01 p/ ø 80 - 2,00&lt;H=2,50</v>
          </cell>
        </row>
        <row r="29">
          <cell r="A29" t="str">
            <v>CAIXA COLETORA DE SARJETA EM CONCRETO - CCC 01 p/ ø 80 - 2,50&lt;H=3,00</v>
          </cell>
        </row>
        <row r="30">
          <cell r="A30" t="str">
            <v>CAIXA COLETORA DE SARJETA EM CONCRETO - CCC 01 p/ ø 80 - 3,00&lt;H=3,50</v>
          </cell>
        </row>
        <row r="31">
          <cell r="A31" t="str">
            <v>CAIXA COLETORA DE SARJETA EM CONCRETO - CCC 01 p/ ø 80 - H=1,00</v>
          </cell>
        </row>
        <row r="32">
          <cell r="A32" t="str">
            <v>CAIXA COLETORA DE SARJETA EM CONCRETO - CCC 02 p/ ø 100 - 1,00&lt;H=1,50</v>
          </cell>
        </row>
        <row r="33">
          <cell r="A33" t="str">
            <v>CAIXA COLETORA DE SARJETA EM CONCRETO - CCC 02 p/ ø 100 - 1,50&lt;H=2,00</v>
          </cell>
        </row>
        <row r="34">
          <cell r="A34" t="str">
            <v>CAIXA COLETORA DE SARJETA EM CONCRETO - CCC 02 p/ ø 100 - 2,00&lt;H=2,50</v>
          </cell>
        </row>
        <row r="35">
          <cell r="A35" t="str">
            <v>CAIXA COLETORA DE SARJETA EM CONCRETO - CCC 02 p/ ø 100 - 2,50&lt;H=3,00</v>
          </cell>
        </row>
        <row r="36">
          <cell r="A36" t="str">
            <v>CAIXA COLETORA DE SARJETA EM CONCRETO - CCC 02 p/ ø 100 - 3,00&lt;H=3,50</v>
          </cell>
        </row>
        <row r="37">
          <cell r="A37" t="str">
            <v>CAIXA COLETORA DE SARJETA EM CONCRETO - CCC 02 p/ ø 100 - H=1,00</v>
          </cell>
        </row>
        <row r="38">
          <cell r="A38" t="str">
            <v>CAIXA COLETORA DE SARJETA EM CONCRETO - CCC 02 p/ ø 120 - 1,00&lt;H=1,50</v>
          </cell>
        </row>
        <row r="39">
          <cell r="A39" t="str">
            <v>CAIXA COLETORA DE SARJETA EM CONCRETO - CCC 02 p/ ø 120 - 1,50&lt;H=2,00</v>
          </cell>
        </row>
        <row r="40">
          <cell r="A40" t="str">
            <v>CAIXA COLETORA DE SARJETA EM CONCRETO - CCC 02 p/ ø 120 - 2,00&lt;H=2,50</v>
          </cell>
        </row>
        <row r="41">
          <cell r="A41" t="str">
            <v>CAIXA COLETORA DE SARJETA EM CONCRETO - CCC 02 p/ ø 120 - 2,50&lt;H=3,00</v>
          </cell>
        </row>
        <row r="42">
          <cell r="A42" t="str">
            <v>CAIXA COLETORA DE SARJETA EM CONCRETO - CCC 02 p/ ø 120 - 3,00&lt;H=3,50</v>
          </cell>
        </row>
        <row r="43">
          <cell r="A43" t="str">
            <v>CAIXA COLETORA DE SARJETA EM CONCRETO - CCC 02 p/ ø 120 - H=1,00</v>
          </cell>
        </row>
        <row r="44">
          <cell r="A44" t="str">
            <v>CAMADA DRENANTE PARA CORTE EM ROCHA - CDR</v>
          </cell>
        </row>
        <row r="45">
          <cell r="A45" t="str">
            <v>CANAL TRAPEZOIDAL DE PEDRA ARGAMASSADA B=1,00 X H=1,00</v>
          </cell>
        </row>
        <row r="46">
          <cell r="A46" t="str">
            <v>DESCIDA D'ÁGUA EM DEGRAUS TALUDE DE ATERRO - DDD 01</v>
          </cell>
        </row>
        <row r="47">
          <cell r="A47" t="str">
            <v>DESCIDA D'ÁGUA EM DEGRAUS TALUDE DE ATERRO - DDD 02</v>
          </cell>
        </row>
        <row r="48">
          <cell r="A48" t="str">
            <v>DESCIDA D'ÁGUA EM DEGRAUS TALUDE DE ATERRO - DDD 03</v>
          </cell>
        </row>
        <row r="49">
          <cell r="A49" t="str">
            <v>DESCIDA D'ÁGUA EM DEGRAUS TALUDE DE ATERRO - DDD 04</v>
          </cell>
        </row>
        <row r="50">
          <cell r="A50" t="str">
            <v>DESCIDA D'ÁGUA EM DEGRAUS TALUDE DE ATERRO - DDD 05</v>
          </cell>
        </row>
        <row r="51">
          <cell r="A51" t="str">
            <v>DESCIDA D'ÁGUA EM DEGRAUS TALUDE DE ATERRO - DDD 06</v>
          </cell>
        </row>
        <row r="52">
          <cell r="A52" t="str">
            <v>DESCIDA D'ÁGUA EM DEGRAUS TALUDE DE ATERRO - DDD 07</v>
          </cell>
        </row>
        <row r="53">
          <cell r="A53" t="str">
            <v>DESCIDA D'ÁGUA EM DEGRAUS TALUDE DE ATERRO - DDD 08</v>
          </cell>
        </row>
        <row r="54">
          <cell r="A54" t="str">
            <v>DESCIDA D'ÁGUA EM DEGRAUS TALUDE DE ATERRO - DDD 09</v>
          </cell>
        </row>
        <row r="55">
          <cell r="A55" t="str">
            <v>DESCIDA D'ÁGUA EM DEGRAUS TALUDE DE ATERRO - DDD 10</v>
          </cell>
        </row>
        <row r="56">
          <cell r="A56" t="str">
            <v>DESCIDA D'ÁGUA EM DEGRAUS TALUDE DE ATERRO - DDD 11</v>
          </cell>
        </row>
        <row r="57">
          <cell r="A57" t="str">
            <v>DESCIDA D'ÁGUA EM DEGRAUS TALUDE DE ATERRO - DDD 12</v>
          </cell>
        </row>
        <row r="58">
          <cell r="A58" t="str">
            <v>DESCIDA D'ÁGUA EM DEGRAUS TALUDE DE ATERRO - DDD 13</v>
          </cell>
        </row>
        <row r="59">
          <cell r="A59" t="str">
            <v>DESCIDA D'ÁGUA EM DEGRAUS TALUDE DE ATERRO - DDD 14</v>
          </cell>
        </row>
        <row r="60">
          <cell r="A60" t="str">
            <v>DESCIDA D'ÁGUA EM DEGRAUS TALUDE DE ATERRO - DDD 15</v>
          </cell>
        </row>
        <row r="61">
          <cell r="A61" t="str">
            <v>DESCIDA D'ÁGUA EM DEGRAUS TALUDE DE ATERRO - DDD 16</v>
          </cell>
        </row>
        <row r="62">
          <cell r="A62" t="str">
            <v>DESCIDA D'ÁGUA EM DEGRAUS TALUDE DE CORTE - DCD 01</v>
          </cell>
        </row>
        <row r="63">
          <cell r="A63" t="str">
            <v>DESCIDA D'ÁGUA EM DEGRAUS TALUDE DE CORTE - DCD 02</v>
          </cell>
        </row>
        <row r="64">
          <cell r="A64" t="str">
            <v>DESCIDA D'ÁGUA EM DEGRAUS TALUDE DE CORTE - DCD 03</v>
          </cell>
        </row>
        <row r="65">
          <cell r="A65" t="str">
            <v>DESCIDA D'ÁGUA EM DEGRAUS TALUDE DE CORTE - DCD 04</v>
          </cell>
        </row>
        <row r="66">
          <cell r="A66" t="str">
            <v>DESCIDA D'ÁGUA EM DEGRAUS TALUDE DE CORTE - DCD 05</v>
          </cell>
        </row>
        <row r="67">
          <cell r="A67" t="str">
            <v>DESCIDA D'ÁGUA EM DEGRAUS TALUDE DE CORTE - DCD 06</v>
          </cell>
        </row>
        <row r="68">
          <cell r="A68" t="str">
            <v>DESCIDA D'ÁGUA EM DEGRAUS TALUDE DE CORTE - DCD 07</v>
          </cell>
        </row>
        <row r="69">
          <cell r="A69" t="str">
            <v>DESCIDA D'ÁGUA EM DEGRAUS TALUDE DE CORTE - DCD 08</v>
          </cell>
        </row>
        <row r="70">
          <cell r="A70" t="str">
            <v>DESCIDA D'ÁGUA EM TALUDE DE ATERRO - DDA 01</v>
          </cell>
        </row>
        <row r="71">
          <cell r="A71" t="str">
            <v>DESCIDA D'ÁGUA EM TALUDE DE ATERRO - DDA 02</v>
          </cell>
        </row>
        <row r="72">
          <cell r="A72" t="str">
            <v>DESCIDA D'ÁGUA EM TALUDE DE ATERRO - DDA 03</v>
          </cell>
        </row>
        <row r="73">
          <cell r="A73" t="str">
            <v>DESCIDA D'ÁGUA EM TALUDE DE ATERRO - DDA 04</v>
          </cell>
        </row>
        <row r="74">
          <cell r="A74" t="str">
            <v>DESCIDA D'ÁGUA EM TALUDE DE ATERRO - DDA 05</v>
          </cell>
        </row>
        <row r="75">
          <cell r="A75" t="str">
            <v>DESCIDA D'ÁGUA EM TALUDE DE ATERRO - DDA 06</v>
          </cell>
        </row>
        <row r="76">
          <cell r="A76" t="str">
            <v>DESCIDA D'ÁGUA EM TALUDE DE ATERRO - DDA 07</v>
          </cell>
        </row>
        <row r="77">
          <cell r="A77" t="str">
            <v>DESCIDA D'ÁGUA EM TALUDE DE ATERRO - DDA 08</v>
          </cell>
        </row>
        <row r="78">
          <cell r="A78" t="str">
            <v>DESCIDA D'ÁGUA EM TALUDE DE ATERRO - DDA 09</v>
          </cell>
        </row>
        <row r="79">
          <cell r="A79" t="str">
            <v>DESCIDA D'ÁGUA EM TALUDE DE ATERRO - DDA 10</v>
          </cell>
        </row>
        <row r="80">
          <cell r="A80" t="str">
            <v>DESCIDA D'ÁGUA EM TALUDE DE ATERRO - DDA 11</v>
          </cell>
        </row>
        <row r="81">
          <cell r="A81" t="str">
            <v>DESCIDA D'ÁGUA EM TALUDE DE ATERRO - DDA 12</v>
          </cell>
        </row>
        <row r="82">
          <cell r="A82" t="str">
            <v>DESCIDA D'ÁGUA EM TALUDE DE ATERRO - DDA 13</v>
          </cell>
        </row>
        <row r="83">
          <cell r="A83" t="str">
            <v>DESCIDA D'ÁGUA EM TALUDE DE ATERRO - DDA 14</v>
          </cell>
        </row>
        <row r="84">
          <cell r="A84" t="str">
            <v>DESCIDA D'ÁGUA EM TALUDE DE ATERRO, COM CALHA METÁLICA - DCM</v>
          </cell>
        </row>
        <row r="85">
          <cell r="A85" t="str">
            <v>DISPERSOR - DSP 01</v>
          </cell>
        </row>
        <row r="86">
          <cell r="A86" t="str">
            <v>DISPERSOR - DSP 02</v>
          </cell>
        </row>
        <row r="87">
          <cell r="A87" t="str">
            <v>DISPERSOR - DSP 03</v>
          </cell>
        </row>
        <row r="88">
          <cell r="A88" t="str">
            <v>DISPERSOR - DSP 04</v>
          </cell>
        </row>
        <row r="89">
          <cell r="A89" t="str">
            <v>DISPERSOR - DSP 05</v>
          </cell>
        </row>
        <row r="90">
          <cell r="A90" t="str">
            <v>DISPERSOR - DSP 06</v>
          </cell>
        </row>
        <row r="91">
          <cell r="A91" t="str">
            <v>DISPERSOR - DSP 07</v>
          </cell>
        </row>
        <row r="92">
          <cell r="A92" t="str">
            <v>DISPERSOR - DSP 08</v>
          </cell>
        </row>
        <row r="93">
          <cell r="A93" t="str">
            <v>DISPERSOR - DSP 09</v>
          </cell>
        </row>
        <row r="94">
          <cell r="A94" t="str">
            <v>DISPERSOR - DSP 10</v>
          </cell>
        </row>
        <row r="95">
          <cell r="A95" t="str">
            <v>DISPERSOR - DSP 11</v>
          </cell>
        </row>
        <row r="96">
          <cell r="A96" t="str">
            <v>DISPERSOR - DSP 12</v>
          </cell>
        </row>
        <row r="97">
          <cell r="A97" t="str">
            <v>DISPERSOR - DSP 13</v>
          </cell>
        </row>
        <row r="98">
          <cell r="A98" t="str">
            <v>DISPERSOR - DSP 14</v>
          </cell>
        </row>
        <row r="99">
          <cell r="A99" t="str">
            <v>DISPERSOR - DSP 15</v>
          </cell>
        </row>
        <row r="100">
          <cell r="A100" t="str">
            <v>DISPERSOR - DSP 16</v>
          </cell>
        </row>
        <row r="101">
          <cell r="A101" t="str">
            <v>DISPERSOR - DSP 17</v>
          </cell>
        </row>
        <row r="102">
          <cell r="A102" t="str">
            <v>DISPERSOR - DSP 18</v>
          </cell>
        </row>
        <row r="103">
          <cell r="A103" t="str">
            <v>DISPERSOR - DSP 19</v>
          </cell>
        </row>
        <row r="104">
          <cell r="A104" t="str">
            <v>DISPERSOR - DSP 20</v>
          </cell>
        </row>
        <row r="105">
          <cell r="A105" t="str">
            <v>DISPERSOR - DSP 21</v>
          </cell>
        </row>
        <row r="106">
          <cell r="A106" t="str">
            <v>DISPERSOR - DSP 22</v>
          </cell>
        </row>
        <row r="107">
          <cell r="A107" t="str">
            <v>DISPERSOR - DSP 23</v>
          </cell>
        </row>
        <row r="108">
          <cell r="A108" t="str">
            <v>DISPERSOR - DSP 24</v>
          </cell>
        </row>
        <row r="109">
          <cell r="A109" t="str">
            <v>DISPERSOR - DSP 25</v>
          </cell>
        </row>
        <row r="110">
          <cell r="A110" t="str">
            <v>DISPERSOR - DSP 26</v>
          </cell>
        </row>
        <row r="111">
          <cell r="A111" t="str">
            <v>DISPERSOR - DSP 27</v>
          </cell>
        </row>
        <row r="112">
          <cell r="A112" t="str">
            <v>DISPERSOR - DSP 28</v>
          </cell>
        </row>
        <row r="113">
          <cell r="A113" t="str">
            <v>DISPERSOR - DSP 29</v>
          </cell>
        </row>
        <row r="114">
          <cell r="A114" t="str">
            <v>DISPERSOR - DSP 30</v>
          </cell>
        </row>
        <row r="115">
          <cell r="A115" t="str">
            <v>DISSIPADOR DE ENERGIA PARA DESCIDA D'ÁGUA E BOCAS DE BUEIRO - DEN 03</v>
          </cell>
        </row>
        <row r="116">
          <cell r="A116" t="str">
            <v>DISSIPADOR DE ENERGIA PARA DESCIDA D'ÁGUA E BOCAS DE BUEIRO - DEN 04</v>
          </cell>
        </row>
        <row r="117">
          <cell r="A117" t="str">
            <v>DISSIPADOR DE ENERGIA PARA DESCIDA D'ÁGUA E BOCAS DE BUEIRO - DEN 05</v>
          </cell>
        </row>
        <row r="118">
          <cell r="A118" t="str">
            <v>DISSIPADOR DE ENERGIA PARA DESCIDA D'ÁGUA E BOCAS DE BUEIRO - DEN 06</v>
          </cell>
        </row>
        <row r="119">
          <cell r="A119" t="str">
            <v>DISSIPADOR DE ENERGIA PARA DESCIDA D'ÁGUA E BOCAS DE BUEIRO - DEN 07</v>
          </cell>
        </row>
        <row r="120">
          <cell r="A120" t="str">
            <v>DISSIPADOR DE ENERGIA PARA DESCIDA D'ÁGUA E BOCAS DE BUEIRO - DEN 08</v>
          </cell>
        </row>
        <row r="121">
          <cell r="A121" t="str">
            <v>DISSIPADOR DE ENERGIA PARA DESCIDA D'ÁGUA E BOCAS DE BUEIRO - DEN 09</v>
          </cell>
        </row>
        <row r="122">
          <cell r="A122" t="str">
            <v>DISSIPADOR DE ENERGIA PARA DESCIDA D'ÁGUA E BOCAS DE BUEIRO - DEN 10</v>
          </cell>
        </row>
        <row r="123">
          <cell r="A123" t="str">
            <v>DISSIPADOR DE ENERGIA PARA DESCIDA D'ÁGUA E BOCAS DE BUEIRO - DEN 11</v>
          </cell>
        </row>
        <row r="124">
          <cell r="A124" t="str">
            <v>DISSIPADOR DE ENERGIA PARA DESCIDA D'ÁGUA E BOCAS DE BUEIRO - DEN 12</v>
          </cell>
        </row>
        <row r="125">
          <cell r="A125" t="str">
            <v>DISSIPADOR DE ENERGIA PARA DESCIDA D'ÁGUA E BOCAS DE BUEIRO - DEN 13</v>
          </cell>
        </row>
        <row r="126">
          <cell r="A126" t="str">
            <v>DISSIPADOR DE ENERGIA PARA DESCIDA D'ÁGUA E BOCAS DE BUEIRO - DEN 14</v>
          </cell>
        </row>
        <row r="127">
          <cell r="A127" t="str">
            <v>DISSIPADOR DE ENERGIA PARA DESCIDA D'ÁGUA E BOCAS DE BUEIRO - DEN 15</v>
          </cell>
        </row>
        <row r="128">
          <cell r="A128" t="str">
            <v>DISSIPADOR DE ENERGIA PARA DESCIDA D'ÁGUA E BOCAS DE BUEIRO - DEN 16</v>
          </cell>
        </row>
        <row r="129">
          <cell r="A129" t="str">
            <v>DISSIPADOR DE ENERGIA PARA DESCIDA D'ÁGUA E BOCAS DE BUEIRO - DEN 17</v>
          </cell>
        </row>
        <row r="130">
          <cell r="A130" t="str">
            <v>DISSIPADOR DE ENERGIA PARA DESCIDA D'ÁGUA E BOCAS DE BUEIRO - DEN 18</v>
          </cell>
        </row>
        <row r="131">
          <cell r="A131" t="str">
            <v>DISSIPADOR DE ENERGIA PARA DESCIDA D'ÁGUA E BOCAS DE BUEIRO - DEN 19</v>
          </cell>
        </row>
        <row r="132">
          <cell r="A132" t="str">
            <v>DISSIPADOR DE ENERGIA PARA DESCIDA D'ÁGUA E BOCAS DE BUEIRO - DEN 20</v>
          </cell>
        </row>
        <row r="133">
          <cell r="A133" t="str">
            <v>DISSIPADOR DE ENERGIA PARA SAÍDA D'ÁGUA E VPC - DEN 01</v>
          </cell>
        </row>
        <row r="134">
          <cell r="A134" t="str">
            <v>DISSIPADOR DE ENERGIA PARA SAÍDA D'ÁGUA E VPC - DEN 02</v>
          </cell>
        </row>
        <row r="135">
          <cell r="A135" t="str">
            <v>DRENO DE TALVEGUE - DTV 01</v>
          </cell>
        </row>
        <row r="136">
          <cell r="A136" t="str">
            <v>DRENO DE TALVEGUE - DTV 02</v>
          </cell>
        </row>
        <row r="137">
          <cell r="A137" t="str">
            <v>DRENO DE TALVEGUE - DTV 03</v>
          </cell>
        </row>
        <row r="138">
          <cell r="A138" t="str">
            <v>DRENO DE TALVEGUE - DTV 04</v>
          </cell>
        </row>
        <row r="139">
          <cell r="A139" t="str">
            <v>DRENO DE TALVEGUE - DTV 05</v>
          </cell>
        </row>
        <row r="140">
          <cell r="A140" t="str">
            <v>DRENO DE TALVEGUE - DTV 06</v>
          </cell>
        </row>
        <row r="141">
          <cell r="A141" t="str">
            <v>DRENO ESPINHA DE PEIXE - DEP</v>
          </cell>
        </row>
        <row r="142">
          <cell r="A142" t="str">
            <v>DRENO LONGITUDINAL PARA CORTE EM SOLO - DPS 01</v>
          </cell>
        </row>
        <row r="143">
          <cell r="A143" t="str">
            <v>DRENO LONGITUDINAL PARA CORTE EM SOLO - DPS 02</v>
          </cell>
        </row>
        <row r="144">
          <cell r="A144" t="str">
            <v>DRENO LONGITUDINAL PARA CORTE EM SOLO - DPS 03</v>
          </cell>
        </row>
        <row r="145">
          <cell r="A145" t="str">
            <v>DRENO LONGITUDINAL PARA CORTE EM SOLO - DPS 04</v>
          </cell>
        </row>
        <row r="146">
          <cell r="A146" t="str">
            <v>DRENO LONGITUDINAL PARA CORTE EM SOLO - DPS 05</v>
          </cell>
        </row>
        <row r="147">
          <cell r="A147" t="str">
            <v>DRENO LONGITUDINAL PARA CORTE EM SOLO - DPS 06</v>
          </cell>
        </row>
        <row r="148">
          <cell r="A148" t="str">
            <v>DRENO LONGITUDINAL PARA CORTE EM SOLO - DPS 07</v>
          </cell>
        </row>
        <row r="149">
          <cell r="A149" t="str">
            <v>DRENO LONGITUDINAL PARA CORTE EM SOLO - DPS 08</v>
          </cell>
        </row>
        <row r="150">
          <cell r="A150" t="str">
            <v>DRENO LONGITUDINAL PARA CORTE EM SOLO - DPS 09</v>
          </cell>
        </row>
        <row r="151">
          <cell r="A151" t="str">
            <v>DRENO LONGITUDINAL PARA CORTE EM SOLO - DPS 10</v>
          </cell>
        </row>
        <row r="152">
          <cell r="A152" t="str">
            <v>DRENO LONGITUDINAL PARA CORTE EM SOLO - DPS 11</v>
          </cell>
        </row>
        <row r="153">
          <cell r="A153" t="str">
            <v>DRENO LONGITUDINAL PARA CORTE EM SOLO - DPS 12</v>
          </cell>
        </row>
        <row r="154">
          <cell r="A154" t="str">
            <v>DRENO PROFUNDO - TERMINAL - DPT</v>
          </cell>
        </row>
        <row r="155">
          <cell r="A155" t="str">
            <v>DRENO PROFUNDO LONGITUDINAL PARA CORTE EM ROCHA - DPR</v>
          </cell>
        </row>
        <row r="156">
          <cell r="A156" t="str">
            <v>DRENO SUB-SUPERFICIAL - DSS 01</v>
          </cell>
        </row>
        <row r="157">
          <cell r="A157" t="str">
            <v>DRENO SUB-SUPERFICIAL - DSS 02</v>
          </cell>
        </row>
        <row r="158">
          <cell r="A158" t="str">
            <v>DRENO SUB-SUPERFICIAL - DSS 03</v>
          </cell>
        </row>
        <row r="159">
          <cell r="A159" t="str">
            <v>DRENO SUB-SUPERFICIAL - DSS 04</v>
          </cell>
        </row>
        <row r="160">
          <cell r="A160" t="str">
            <v>DRENO SUB-SUPERFICIAL - DSS 05</v>
          </cell>
        </row>
        <row r="161">
          <cell r="A161" t="str">
            <v>DRENO SUB-SUPERFICIAL - DSS 06</v>
          </cell>
        </row>
        <row r="162">
          <cell r="A162" t="str">
            <v>GRELHA DE CONCRETO PARA CAIXA COLETORA - GCC 01</v>
          </cell>
        </row>
        <row r="163">
          <cell r="A163" t="str">
            <v>GRELHA DE CONCRETO PARA CAIXA COLETORA - GCC 02</v>
          </cell>
        </row>
        <row r="164">
          <cell r="A164" t="str">
            <v>GRELHA DE CONCRETO PARA CAIXA COLETORA - GCC 03</v>
          </cell>
        </row>
        <row r="165">
          <cell r="A165" t="str">
            <v>LEIRA DE PROTEÇÃO - LPT</v>
          </cell>
        </row>
        <row r="166">
          <cell r="A166" t="str">
            <v>MEIO FIO DE CONCRETO - MFC 01A</v>
          </cell>
        </row>
        <row r="167">
          <cell r="A167" t="str">
            <v>MEIO FIO DE CONCRETO - MFC 01B</v>
          </cell>
        </row>
        <row r="168">
          <cell r="A168" t="str">
            <v>MEIO FIO DE CONCRETO - MFC 02</v>
          </cell>
        </row>
        <row r="169">
          <cell r="A169" t="str">
            <v>MEIO FIO DE CONCRETO - MFC 03</v>
          </cell>
        </row>
        <row r="170">
          <cell r="A170" t="str">
            <v>MURETA PARA PTOTEÇÃO DE CORTE - MPC</v>
          </cell>
        </row>
        <row r="171">
          <cell r="A171" t="str">
            <v>SAÍDA D'ÁGUA DUPLA, EM TALUDE DE ATERRO -  SDA TIPO 01</v>
          </cell>
        </row>
        <row r="172">
          <cell r="A172" t="str">
            <v>SAÍDA D'ÁGUA DUPLA, EM TALUDE DE ATERRO -  SDA TIPO 02</v>
          </cell>
        </row>
        <row r="173">
          <cell r="A173" t="str">
            <v>SAÍDA D'ÁGUA SIMPLES, EM TALUDE DE ATERRO - SSA TIPO 01</v>
          </cell>
        </row>
        <row r="174">
          <cell r="A174" t="str">
            <v>SAÍDA D'ÁGUA SIMPLES, EM TALUDE DE ATERRO - SSA TIPO 02</v>
          </cell>
        </row>
        <row r="175">
          <cell r="A175" t="str">
            <v>SAÍDA D'ÁGUA SIMPLES, EM TALUDE DE CORTE - SDC</v>
          </cell>
        </row>
        <row r="176">
          <cell r="A176" t="str">
            <v>SARJETA DE BANQUETA - SBA 01</v>
          </cell>
        </row>
        <row r="177">
          <cell r="A177" t="str">
            <v>SARJETA DE BANQUETA - SBA 02</v>
          </cell>
        </row>
        <row r="178">
          <cell r="A178" t="str">
            <v>SARJETA DE CONCRETO EM ATERRO - SCA 30/10</v>
          </cell>
        </row>
        <row r="179">
          <cell r="A179" t="str">
            <v>SARJETA DE CONCRETO EM ATERRO - SCA 30/15</v>
          </cell>
        </row>
        <row r="180">
          <cell r="A180" t="str">
            <v>SARJETA DE CONCRETO EM ATERRO - SCA 30/20</v>
          </cell>
        </row>
        <row r="181">
          <cell r="A181" t="str">
            <v>SARJETA DE CONCRETO EM ATERRO - SCA 40/10</v>
          </cell>
        </row>
        <row r="182">
          <cell r="A182" t="str">
            <v>SARJETA DE CONCRETO EM ATERRO - SCA 40/15</v>
          </cell>
        </row>
        <row r="183">
          <cell r="A183" t="str">
            <v>SARJETA DE CONCRETO EM ATERRO - SCA 40/20</v>
          </cell>
        </row>
        <row r="184">
          <cell r="A184" t="str">
            <v>SARJETA DE CONCRETO EM ATERRO - SCA 40/25</v>
          </cell>
        </row>
        <row r="185">
          <cell r="A185" t="str">
            <v>SARJETA DE CONCRETO EM ATERRO - SCA 50/10</v>
          </cell>
        </row>
        <row r="186">
          <cell r="A186" t="str">
            <v>SARJETA DE CONCRETO EM ATERRO - SCA 50/15</v>
          </cell>
        </row>
        <row r="187">
          <cell r="A187" t="str">
            <v>SARJETA DE CONCRETO EM ATERRO - SCA 50/20</v>
          </cell>
        </row>
        <row r="188">
          <cell r="A188" t="str">
            <v>SARJETA DE CONCRETO EM ATERRO - SCA 50/25</v>
          </cell>
        </row>
        <row r="189">
          <cell r="A189" t="str">
            <v>SARJETA DE CONCRETO EM ATERRO - SCA 50/30</v>
          </cell>
        </row>
        <row r="190">
          <cell r="A190" t="str">
            <v>SARJETA DE CONCRETO EM ATERRO - SCA 60/10</v>
          </cell>
        </row>
        <row r="191">
          <cell r="A191" t="str">
            <v>SARJETA DE CONCRETO EM ATERRO - SCA 60/15</v>
          </cell>
        </row>
        <row r="192">
          <cell r="A192" t="str">
            <v>SARJETA DE CONCRETO EM ATERRO - SCA 60/20</v>
          </cell>
        </row>
        <row r="193">
          <cell r="A193" t="str">
            <v>SARJETA DE CONCRETO EM ATERRO - SCA 60/25</v>
          </cell>
        </row>
        <row r="194">
          <cell r="A194" t="str">
            <v>SARJETA DE CONCRETO EM ATERRO - SCA 60/30</v>
          </cell>
        </row>
        <row r="195">
          <cell r="A195" t="str">
            <v>SARJETA DE CONCRETO EM ATERRO - SCA 70/10</v>
          </cell>
        </row>
        <row r="196">
          <cell r="A196" t="str">
            <v>SARJETA DE CONCRETO EM ATERRO - SCA 70/15</v>
          </cell>
        </row>
        <row r="197">
          <cell r="A197" t="str">
            <v>SARJETA DE CONCRETO EM ATERRO - SCA 70/20</v>
          </cell>
        </row>
        <row r="198">
          <cell r="A198" t="str">
            <v>SARJETA DE CONCRETO EM ATERRO - SCA 70/25</v>
          </cell>
        </row>
        <row r="199">
          <cell r="A199" t="str">
            <v>SARJETA DE CONCRETO EM ATERRO - SCA 70/30</v>
          </cell>
        </row>
        <row r="200">
          <cell r="A200" t="str">
            <v>SARJETA DE CONCRETO EM CANTEIRO CENTRAL - SCT 01</v>
          </cell>
        </row>
        <row r="201">
          <cell r="A201" t="str">
            <v>SARJETA DE CONCRETO EM CANTEIRO CENTRAL - SCT 02</v>
          </cell>
        </row>
        <row r="202">
          <cell r="A202" t="str">
            <v>SARJETA DE CONCRETO EM CANTEIRO CENTRAL - SCT 03</v>
          </cell>
        </row>
        <row r="203">
          <cell r="A203" t="str">
            <v>SARJETA DE CONCRETO EM CANTEIRO CENTRAL - SCT 04</v>
          </cell>
        </row>
        <row r="204">
          <cell r="A204" t="str">
            <v>SARJETA DE CONCRETO EM CORTE - SCC 125/25</v>
          </cell>
        </row>
        <row r="205">
          <cell r="A205" t="str">
            <v>SARJETA DE CONCRETO EM CORTE - SCC 50/10</v>
          </cell>
        </row>
        <row r="206">
          <cell r="A206" t="str">
            <v>SARJETA DE CONCRETO EM CORTE - SCC 50/15</v>
          </cell>
        </row>
        <row r="207">
          <cell r="A207" t="str">
            <v>SARJETA DE CONCRETO EM CORTE - SCC 50/20</v>
          </cell>
        </row>
        <row r="208">
          <cell r="A208" t="str">
            <v>SARJETA DE CONCRETO EM CORTE - SCC 60/10</v>
          </cell>
        </row>
        <row r="209">
          <cell r="A209" t="str">
            <v>SARJETA DE CONCRETO EM CORTE - SCC 60/15</v>
          </cell>
        </row>
        <row r="210">
          <cell r="A210" t="str">
            <v>SARJETA DE CONCRETO EM CORTE - SCC 60/20</v>
          </cell>
        </row>
        <row r="211">
          <cell r="A211" t="str">
            <v>SARJETA DE CONCRETO EM CORTE - SCC 60/25</v>
          </cell>
        </row>
        <row r="212">
          <cell r="A212" t="str">
            <v>SARJETA DE CONCRETO EM CORTE - SCC 70/10</v>
          </cell>
        </row>
        <row r="213">
          <cell r="A213" t="str">
            <v>SARJETA DE CONCRETO EM CORTE - SCC 70/15</v>
          </cell>
        </row>
        <row r="214">
          <cell r="A214" t="str">
            <v>SARJETA DE CONCRETO EM CORTE - SCC 70/20</v>
          </cell>
        </row>
        <row r="215">
          <cell r="A215" t="str">
            <v>SARJETA DE CONCRETO EM CORTE - SCC 70/25</v>
          </cell>
        </row>
        <row r="216">
          <cell r="A216" t="str">
            <v>SARJETA DE CONCRETO EM CORTE - SCC 70/30</v>
          </cell>
        </row>
        <row r="217">
          <cell r="A217" t="str">
            <v>SARJETA DE CONCRETO EM CORTE - SCC 80/10</v>
          </cell>
        </row>
        <row r="218">
          <cell r="A218" t="str">
            <v>SARJETA DE CONCRETO EM CORTE - SCC 80/15</v>
          </cell>
        </row>
        <row r="219">
          <cell r="A219" t="str">
            <v>SARJETA DE CONCRETO EM CORTE - SCC 80/20</v>
          </cell>
        </row>
        <row r="220">
          <cell r="A220" t="str">
            <v>SARJETA DE CONCRETO EM CORTE - SCC 80/25</v>
          </cell>
        </row>
        <row r="221">
          <cell r="A221" t="str">
            <v>SARJETA DE CONCRETO EM CORTE - SCC 80/30</v>
          </cell>
        </row>
        <row r="222">
          <cell r="A222" t="str">
            <v>SARJETA DE CONCRETO EM CORTE - SCC 90/10</v>
          </cell>
        </row>
        <row r="223">
          <cell r="A223" t="str">
            <v>SARJETA DE CONCRETO EM CORTE - SCC 90/15</v>
          </cell>
        </row>
        <row r="224">
          <cell r="A224" t="str">
            <v>SARJETA DE CONCRETO EM CORTE - SCC 90/20</v>
          </cell>
        </row>
        <row r="225">
          <cell r="A225" t="str">
            <v>SARJETA DE CONCRETO EM CORTE - SCC 90/25</v>
          </cell>
        </row>
        <row r="226">
          <cell r="A226" t="str">
            <v>SARJETA DE CONCRETO EM CORTE - SCC 90/30</v>
          </cell>
        </row>
        <row r="227">
          <cell r="A227" t="str">
            <v>SARJETA DE CONCRETO EM MEIA CANA - SMC 01</v>
          </cell>
        </row>
        <row r="228">
          <cell r="A228" t="str">
            <v>SARJETA DE CONCRETO EM MEIA CANA - SMC 02</v>
          </cell>
        </row>
        <row r="229">
          <cell r="A229" t="str">
            <v>SARJETA DE CONCRETO EM MEIA CANA - SMC 03</v>
          </cell>
        </row>
        <row r="230">
          <cell r="A230" t="str">
            <v>SARJETA DE CONCRETO EM MEIA CANA - SMC 04</v>
          </cell>
        </row>
        <row r="231">
          <cell r="A231" t="str">
            <v>SARJETA DE CONCRETO EM MEIA CANA - SMC 05</v>
          </cell>
        </row>
        <row r="232">
          <cell r="A232" t="str">
            <v>VALETA DE PROTEÇÃO DE ATERRO - VPA 01</v>
          </cell>
        </row>
        <row r="233">
          <cell r="A233" t="str">
            <v>VALETA DE PROTEÇÃO DE ATERRO - VPA 02</v>
          </cell>
        </row>
        <row r="234">
          <cell r="A234" t="str">
            <v>VALETA DE PROTEÇÃO DE CORTE - VPC 01</v>
          </cell>
        </row>
        <row r="235">
          <cell r="A235" t="str">
            <v>VALETA DE PROTEÇÃO DE CORTE - VPC 02</v>
          </cell>
        </row>
        <row r="236">
          <cell r="A236" t="str">
            <v>VALETA DE PROTEÇÃO DE CORTE - VPC 03</v>
          </cell>
        </row>
        <row r="237">
          <cell r="A237" t="str">
            <v>VALETA DE PROTEÇÃO DE CORTE - VPC 04</v>
          </cell>
        </row>
        <row r="238">
          <cell r="A238" t="str">
            <v>VALETA DE PROTEÇÃO DE CORTE - VPC 05</v>
          </cell>
        </row>
        <row r="239">
          <cell r="A239" t="str">
            <v>VALETA DE PROTEÇÃO DE CORTE - VPC 06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dispositivos"/>
    </sheetNames>
    <sheetDataSet>
      <sheetData sheetId="0" refreshError="1"/>
      <sheetData sheetId="1">
        <row r="1">
          <cell r="A1" t="str">
            <v>DISPOSITIVOS</v>
          </cell>
        </row>
        <row r="2">
          <cell r="A2" t="str">
            <v>Rede DN 800</v>
          </cell>
        </row>
        <row r="3">
          <cell r="A3" t="str">
            <v>Sarjeta de Concreto Urbana (SCU-TIPO B - PADRÃO SUDECAP)</v>
          </cell>
        </row>
        <row r="4">
          <cell r="A4" t="str">
            <v>Rede DN 400</v>
          </cell>
        </row>
        <row r="5">
          <cell r="A5" t="str">
            <v>Poço de Visita - PVI-03</v>
          </cell>
        </row>
        <row r="6">
          <cell r="A6" t="str">
            <v>Boca de Lobo Simples (BLS-01)</v>
          </cell>
        </row>
        <row r="7">
          <cell r="A7" t="str">
            <v>Bacia de acumulação</v>
          </cell>
        </row>
        <row r="8">
          <cell r="A8" t="str">
            <v>Bacia de captação em pedra argamassada para bueiros enterrados</v>
          </cell>
        </row>
        <row r="9">
          <cell r="A9" t="str">
            <v>BDCC - Bueiro Duplo Celular  de Concreto - Seção de  2,50 x 2,50 m ( 0 =&lt; h &lt; 100cm)</v>
          </cell>
        </row>
        <row r="10">
          <cell r="A10" t="str">
            <v>BDCC - Bueiro Duplo Celular  de Concreto - Seção de  2,50 x 2,50 m ( 100 =&lt; h &lt; 250cm)</v>
          </cell>
        </row>
        <row r="11">
          <cell r="A11" t="str">
            <v>BDCC - Bueiro Duplo Celular  de Concreto - Seção de  3,00 x 3,00 m ( 250 =&lt; h &lt; 500cm)</v>
          </cell>
        </row>
        <row r="12">
          <cell r="A12" t="str">
            <v>Boca de Saída para Dreno Longitudinal Profundo - BSD 02</v>
          </cell>
        </row>
        <row r="13">
          <cell r="A13" t="str">
            <v>Boca Normal de Bueiro Duplo Celular de Concreto 2,50 x 2,50 m</v>
          </cell>
        </row>
        <row r="14">
          <cell r="A14" t="str">
            <v>Boca Normal de Bueiro Duplo Celular de Concreto 3,00 x 3,00 m</v>
          </cell>
        </row>
        <row r="15">
          <cell r="A15" t="str">
            <v>Boca Normal de Bueiro Simples Celular de Concreto 2,00 x 2,00 m</v>
          </cell>
        </row>
        <row r="16">
          <cell r="A16" t="str">
            <v>Boca Normal de Bueiro Simples Celular de Concreto 2,50 x 2,50 m</v>
          </cell>
        </row>
        <row r="17">
          <cell r="A17" t="str">
            <v>Boca Normal de Bueiro Simples Celular de Concreto 3,00 x 3,00 m</v>
          </cell>
        </row>
        <row r="18">
          <cell r="A18" t="str">
            <v>Boca Normal de Bueiro Triplo Celular de Concreto 3,00 x 3,00 m</v>
          </cell>
        </row>
        <row r="19">
          <cell r="A19" t="str">
            <v>Boca Normal de Bueiro Triplo Celular de Concreto 3,50 x 3,50 m</v>
          </cell>
        </row>
        <row r="20">
          <cell r="A20" t="str">
            <v>Boca Normal para Bueiro Duplo Tubular de Concreto BDTC Ø 1.000mm</v>
          </cell>
        </row>
        <row r="21">
          <cell r="A21" t="str">
            <v>Boca Normal para Bueiro Duplo Tubular de Concreto BDTC Ø 1.200mm</v>
          </cell>
        </row>
        <row r="22">
          <cell r="A22" t="str">
            <v>Boca Normal para Bueiro Duplo Tubular de Concreto BDTC Ø 1.500mm</v>
          </cell>
        </row>
        <row r="23">
          <cell r="A23" t="str">
            <v>Boca Normal para Bueiro Simples Tubular de Concreto BSTC Ø 1.000mm</v>
          </cell>
        </row>
        <row r="24">
          <cell r="A24" t="str">
            <v>Boca Normal para Bueiro Simples Tubular de Concreto BSTC Ø 1.200mm</v>
          </cell>
        </row>
        <row r="25">
          <cell r="A25" t="str">
            <v>Boca Normal para Bueiro Simples Tubular de Concreto BSTC Ø 1.500mm</v>
          </cell>
        </row>
        <row r="26">
          <cell r="A26" t="str">
            <v>Boca Normal para Bueiro Simples Tubular de Concreto BSTC Ø 600mm</v>
          </cell>
        </row>
        <row r="27">
          <cell r="A27" t="str">
            <v>Boca Normal para Bueiro Simples Tubular de Concreto BSTC Ø 800mm</v>
          </cell>
        </row>
        <row r="28">
          <cell r="A28" t="str">
            <v>Boca Normal para Bueiro Triplo Tubular de Concreto BTTC Ø 1.500mm</v>
          </cell>
        </row>
        <row r="29">
          <cell r="A29" t="str">
            <v>BSCC - Bueiro Simples Celular  de Concreto - Seção de  2,00 x 2,00 m ( 0 =&lt; h &lt; 100cm)</v>
          </cell>
        </row>
        <row r="30">
          <cell r="A30" t="str">
            <v>BSCC - Bueiro Simples Celular  de Concreto - Seção de  2,00 x 2,00 m ( 100 =&lt; h &lt; 250cm)</v>
          </cell>
        </row>
        <row r="31">
          <cell r="A31" t="str">
            <v>BSCC - Bueiro Simples Celular  de Concreto - Seção de  2,00 x 2,00 m ( 250 =&lt; h &lt; 500cm)</v>
          </cell>
        </row>
        <row r="32">
          <cell r="A32" t="str">
            <v>BSCC - Bueiro Simples Celular  de Concreto - Seção de  2,50 x 2,50 m ( 0 =&lt; h &lt; 100cm)</v>
          </cell>
        </row>
        <row r="33">
          <cell r="A33" t="str">
            <v>BSCC - Bueiro Simples Celular  de Concreto - Seção de  2,50 x 2,50 m ( 100 =&lt; h &lt; 250cm)</v>
          </cell>
        </row>
        <row r="34">
          <cell r="A34" t="str">
            <v>BSCC - Bueiro Simples Celular  de Concreto - Seção de  2,50 x 2,50 m ( 500 =&lt; h &lt; 750cm)</v>
          </cell>
        </row>
        <row r="35">
          <cell r="A35" t="str">
            <v>BSCC - Bueiro Simples Celular  de Concreto - Seção de  3,00 x 3,00 m ( 0 =&lt; h &lt; 100cm)</v>
          </cell>
        </row>
        <row r="36">
          <cell r="A36" t="str">
            <v>BSCC - Bueiro Simples Celular  de Concreto - Seção de  3,00 x 3,00 m ( 100 =&lt; h &lt; 250cm)</v>
          </cell>
        </row>
        <row r="37">
          <cell r="A37" t="str">
            <v>BTCC - Bueiro Triplo Celular  de Concreto - Seção de  3,00 x 3,00 m ( 100 =&lt; h &lt; 250cm)</v>
          </cell>
        </row>
        <row r="38">
          <cell r="A38" t="str">
            <v>BTCC - Bueiro Triplo Celular  de Concreto - Seção de  3,50 x 3,50 m ( 0 =&lt; h &lt; 100cm)</v>
          </cell>
        </row>
        <row r="39">
          <cell r="A39" t="str">
            <v>BTCC - Bueiro Triplo Celular  de Concreto - Seção de  3,50 x 3,50 m ( 100 =&lt; h &lt; 250cm)</v>
          </cell>
        </row>
        <row r="40">
          <cell r="A40" t="str">
            <v>Bueiro Duplo em Polietileno - BDT-PEAD Ø 1050mm - (CORPO)</v>
          </cell>
        </row>
        <row r="41">
          <cell r="A41" t="str">
            <v>Bueiro Duplo em Polietileno - BDT-PEAD Ø 1200mm - (CORPO)</v>
          </cell>
        </row>
        <row r="42">
          <cell r="A42" t="str">
            <v>Bueiro Duplo em Polietileno - BDT-PEAD Ø 1500mm - (CORPO)</v>
          </cell>
        </row>
        <row r="43">
          <cell r="A43" t="str">
            <v>Bueiro Simples em Polietileno - BST-PEAD Ø 1050mm - (CORPO)</v>
          </cell>
        </row>
        <row r="44">
          <cell r="A44" t="str">
            <v>Bueiro Simples em Polietileno - BST-PEAD Ø 1200mm - (CORPO)</v>
          </cell>
        </row>
        <row r="45">
          <cell r="A45" t="str">
            <v>Bueiro Simples em Polietileno - BST-PEAD Ø 1500mm - (CORPO)</v>
          </cell>
        </row>
        <row r="46">
          <cell r="A46" t="str">
            <v>Bueiro Simples em Polietileno - BST-PEAD Ø 450mm - (CORPO)</v>
          </cell>
        </row>
        <row r="47">
          <cell r="A47" t="str">
            <v>Bueiro Simples em Polietileno - BST-PEAD Ø 600mm - (CORPO)</v>
          </cell>
        </row>
        <row r="48">
          <cell r="A48" t="str">
            <v>Bueiro Simples em Polietileno - BST-PEAD Ø 750mm - (CORPO)</v>
          </cell>
        </row>
        <row r="49">
          <cell r="A49" t="str">
            <v>Bueiro Simples em Polietileno - BST-PEAD Ø 900mm - (CORPO)</v>
          </cell>
        </row>
        <row r="50">
          <cell r="A50" t="str">
            <v>Bueiro Triplo em Polietileno - BTT-PEAD Ø 1500mm - (CORPO)</v>
          </cell>
        </row>
        <row r="51">
          <cell r="A51" t="str">
            <v>Caixa Coletora de Sarjeta - CCS 01 c/ Grelha de Concreto - TCC 01 Ø 600mm x H = 2,0m</v>
          </cell>
        </row>
        <row r="52">
          <cell r="A52" t="str">
            <v>Caixa Coletora de Sarjeta - CCS 02 c/ Grelha de Concreto - TCC 01 Ø 800mm x H = 2,0m</v>
          </cell>
        </row>
        <row r="53">
          <cell r="A53" t="str">
            <v>Caixa Coletora de Sarjeta - CCS 03 c/ Grelha de Concreto - TCC 01 Ø 1.000mm x H = 2,0m</v>
          </cell>
        </row>
        <row r="54">
          <cell r="A54" t="str">
            <v>Caixa Coletora de Sarjeta - CCS 04 c/ Grelha de Concreto - TCC 01 Ø 1.200mm x H = 2,0m</v>
          </cell>
        </row>
        <row r="55">
          <cell r="A55" t="str">
            <v>Caixa Coletora de Sarjeta - CCS 05 c/ Grelha de Concreto - TCC 01 Ø 600mm x H = 2,50m</v>
          </cell>
        </row>
        <row r="56">
          <cell r="A56" t="str">
            <v>Caixa Coletora de Sarjeta - CCS 06 c/ Grelha de Concreto - TCC 01 Ø 800mm x H = 2,50m</v>
          </cell>
        </row>
        <row r="57">
          <cell r="A57" t="str">
            <v>Caixa Coletora de Sarjeta - CCS 07 c/ Grelha de Concreto - TCC 01 Ø 1.000mm x H = 2,50m</v>
          </cell>
        </row>
        <row r="58">
          <cell r="A58" t="str">
            <v>Caixa Coletora de Sarjeta - CCS 08 c/ Grelha de Concreto - TCC 01 Ø 1.200mm x H = 2,50m</v>
          </cell>
        </row>
        <row r="59">
          <cell r="A59" t="str">
            <v>Caixa Coletora de Sarjeta - CCS 09 c/ Grelha de Concreto - TCC 01 Ø 600mm x H = 3,0m</v>
          </cell>
        </row>
        <row r="60">
          <cell r="A60" t="str">
            <v>Caixa Coletora de Sarjeta - CCS 12 c/ Grelha de Concreto - TCC 01 Ø 1.200mm x H = 3,0m</v>
          </cell>
        </row>
        <row r="61">
          <cell r="A61" t="str">
            <v>Caixa Coletora de Talvegue - CCT 01 -   Ø 600mm x H = 2,0m</v>
          </cell>
        </row>
        <row r="62">
          <cell r="A62" t="str">
            <v>Caixa Coletora de Talvegue - CCT 02 -   Ø 800mm x H = 2,0m</v>
          </cell>
        </row>
        <row r="63">
          <cell r="A63" t="str">
            <v>Caixa Coletora de Talvegue - CCT 03 -   Ø 1.000mm x H = 2,0m</v>
          </cell>
        </row>
        <row r="64">
          <cell r="A64" t="str">
            <v>Caixa Coletora de Talvegue - CCT 04 -   Ø 1.200mm x H = 2,0m</v>
          </cell>
        </row>
        <row r="65">
          <cell r="A65" t="str">
            <v>Caixa Coletora de Talvegue - CCT 05 -   Ø 600mm x H = 2,5m</v>
          </cell>
        </row>
        <row r="66">
          <cell r="A66" t="str">
            <v>Caixa Coletora de Talvegue - CCT 06 -   Ø 800mm x H = 2,5m</v>
          </cell>
        </row>
        <row r="67">
          <cell r="A67" t="str">
            <v>Caixa Coletora de Talvegue - CCT 07 -   Ø 1.000mm x H = 2,5m</v>
          </cell>
        </row>
        <row r="68">
          <cell r="A68" t="str">
            <v>Caixa Coletora de Talvegue - CCT 08 -   Ø 1.200mm x H = 2,5m</v>
          </cell>
        </row>
        <row r="69">
          <cell r="A69" t="str">
            <v>Caixa Coletora de Talvegue - CCT 09 -   Ø 600mm x H = 3,0m</v>
          </cell>
        </row>
        <row r="70">
          <cell r="A70" t="str">
            <v>Caixa Coletora de Talvegue - CCT 10 -   Ø 800mm x H = 3,0m</v>
          </cell>
        </row>
        <row r="71">
          <cell r="A71" t="str">
            <v>Caixa Coletora de Talvegue - CCT 11 -   Ø 1.000mm x H = 3,0m</v>
          </cell>
        </row>
        <row r="72">
          <cell r="A72" t="str">
            <v>Caixa Coletora de Talvegue - CCT 12 -   Ø 1.200mm x H = 3,0m</v>
          </cell>
        </row>
        <row r="73">
          <cell r="A73" t="str">
            <v>Caixa Coletora de Talvegue - CCT 13 -   Ø 600mm x H = 3,5m</v>
          </cell>
        </row>
        <row r="74">
          <cell r="A74" t="str">
            <v>Caixa Coletora de Talvegue - CCT 18 -   Ø 600mm x H = 4,0m</v>
          </cell>
        </row>
        <row r="75">
          <cell r="A75" t="str">
            <v>Camada Drenante para Corte em Rocha</v>
          </cell>
        </row>
        <row r="76">
          <cell r="A76" t="str">
            <v>Canaleta de Banqueta, em concreto, seção trapezoidal b1=0,20 x b2=0,60 x h=0,20m, inclusive escavação e reaterro.</v>
          </cell>
        </row>
        <row r="77">
          <cell r="A77" t="str">
            <v>Descida D'Água de Aterro em Degraus DAD 02 - Aplicável em meio-fio (Armada)</v>
          </cell>
        </row>
        <row r="78">
          <cell r="A78" t="str">
            <v>Descida D'Água de Aterro em Degraus tipo DR-14 - Aplicável em saídas de bueiro ø 0,60</v>
          </cell>
        </row>
        <row r="79">
          <cell r="A79" t="str">
            <v>Descida D'Água de Aterro em Degraus tipo DR-14 - Aplicável em saídas de bueiro ø 0,80</v>
          </cell>
        </row>
        <row r="80">
          <cell r="A80" t="str">
            <v>Descida D'Água de Aterro em Degraus tipo DR-14 - Aplicável em saídas de bueiro ø 1,00</v>
          </cell>
        </row>
        <row r="81">
          <cell r="A81" t="str">
            <v>Descida D'Água de Aterro em Degraus tipo DR-14 - Aplicável em saídas de bueiro ø 1,20</v>
          </cell>
        </row>
        <row r="82">
          <cell r="A82" t="str">
            <v>Descida D'Água de Aterro em Degraus tipo DR-14 - Aplicável em saídas de bueiro ø 1,50</v>
          </cell>
        </row>
        <row r="83">
          <cell r="A83" t="str">
            <v>Descida D'Água de Aterro Tipo Rápido DAR 02 - Canal retangular em concreto simples</v>
          </cell>
        </row>
        <row r="84">
          <cell r="A84" t="str">
            <v>Descida D'Água de Corte em Degraus DCD 02</v>
          </cell>
        </row>
        <row r="85">
          <cell r="A85" t="str">
            <v>Dissipador de Energia DEB 01 - Aplicável a Bueiros e Descidas</v>
          </cell>
        </row>
        <row r="86">
          <cell r="A86" t="str">
            <v>Dissipador de Energia DEB 02 - Aplicável a Bueiros e Descidas</v>
          </cell>
        </row>
        <row r="87">
          <cell r="A87" t="str">
            <v>Dissipador de Energia DEB 03 - Aplicável a Bueiros e Descidas</v>
          </cell>
        </row>
        <row r="88">
          <cell r="A88" t="str">
            <v>Dissipador de Energia DEB 04 - Aplicável a Bueiros e Descidas</v>
          </cell>
        </row>
        <row r="89">
          <cell r="A89" t="str">
            <v>Dissipador de Energia DEB 05 - Aplicável a Bueiros e Descidas</v>
          </cell>
        </row>
        <row r="90">
          <cell r="A90" t="str">
            <v>Dissipador de Energia DEB 06 - Aplicável a Bueiros e Descidas</v>
          </cell>
        </row>
        <row r="91">
          <cell r="A91" t="str">
            <v>Dissipador de Energia DEB 07 - Aplicável a Bueiros e Descidas</v>
          </cell>
        </row>
        <row r="92">
          <cell r="A92" t="str">
            <v>Dissipador de Energia DEB 08 - Aplicável a Bueiros e Descidas</v>
          </cell>
        </row>
        <row r="93">
          <cell r="A93" t="str">
            <v>Dissipador de Energia DEB 09 - Aplicável a Bueiros e Descidas</v>
          </cell>
        </row>
        <row r="94">
          <cell r="A94" t="str">
            <v>Dissipador de Energia DEB 10 - Aplicável a Bueiros e Descidas</v>
          </cell>
        </row>
        <row r="95">
          <cell r="A95" t="str">
            <v>Dissipador de Energia DEB 13 - Aplicável a Bueiros</v>
          </cell>
        </row>
        <row r="96">
          <cell r="A96" t="str">
            <v xml:space="preserve">Dissipador de Energia DES 02 - Aplicável a Valetas e Sarjetas </v>
          </cell>
        </row>
        <row r="97">
          <cell r="A97" t="str">
            <v>Dreno Longitudinal Profundo para Cortes em Rocha - DPR 01</v>
          </cell>
        </row>
        <row r="98">
          <cell r="A98" t="str">
            <v>Dreno Longitudinal Profundo para Cortes em Solo - DPS 08</v>
          </cell>
        </row>
        <row r="99">
          <cell r="A99" t="str">
            <v>Enrocamento com pedra argamassada</v>
          </cell>
        </row>
        <row r="100">
          <cell r="A100" t="str">
            <v>Entrada para Descida D'Água EDA 02 (Ponto Baixo)</v>
          </cell>
        </row>
        <row r="101">
          <cell r="A101" t="str">
            <v>Meio-Fio de Concreto - MFC 01 AC/BC</v>
          </cell>
        </row>
        <row r="102">
          <cell r="A102" t="str">
            <v>Escavação manual de cavas ou valas, material de 1ª categoria - profundidade até 3,0m</v>
          </cell>
        </row>
        <row r="103">
          <cell r="A103" t="str">
            <v>Escavação mecanizada de cavas ou valas em material de 1ª categoria - profundidade até 3,0m</v>
          </cell>
        </row>
        <row r="104">
          <cell r="A104" t="str">
            <v>Escoramento de cavas ou valas tipo contínuo, em madeira</v>
          </cell>
        </row>
        <row r="105">
          <cell r="A105" t="str">
            <v>Escoramento de cavas ou valas tipo descontínuo, em madeira</v>
          </cell>
        </row>
        <row r="106">
          <cell r="A106" t="str">
            <v>Leira de proteção</v>
          </cell>
        </row>
        <row r="107">
          <cell r="A107" t="str">
            <v>Reaterro compactado de cavas ou valas, sem controle de grau de compactação - manual</v>
          </cell>
        </row>
        <row r="108">
          <cell r="A108" t="str">
            <v>Reaterro compactado de cavas ou valas, sem controle de grau de compactação - mecânico</v>
          </cell>
        </row>
        <row r="109">
          <cell r="A109" t="str">
            <v>Sarjeta Triangular STG 03 (escavada, sem grama)</v>
          </cell>
        </row>
        <row r="110">
          <cell r="A110" t="str">
            <v>Transposição de Segmentos de Sarjeta TSS 01</v>
          </cell>
        </row>
        <row r="111">
          <cell r="A111" t="str">
            <v>Valeta de Proteção de aterro VPA-02</v>
          </cell>
        </row>
        <row r="112">
          <cell r="A112" t="str">
            <v>Valeta de Proteção de corte VPC-02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emória bueiros"/>
      <sheetName val="valas"/>
      <sheetName val="Resumo"/>
      <sheetName val="Constante"/>
    </sheetNames>
    <sheetDataSet>
      <sheetData sheetId="0"/>
      <sheetData sheetId="1">
        <row r="1">
          <cell r="A1" t="str">
            <v>Largura de valas - Escavação em caixão</v>
          </cell>
        </row>
        <row r="2">
          <cell r="A2" t="str">
            <v>Obra</v>
          </cell>
          <cell r="B2" t="str">
            <v>B (m)</v>
          </cell>
          <cell r="C2" t="str">
            <v>Área da Seção da obra (m²)</v>
          </cell>
          <cell r="D2" t="str">
            <v>Área do Berço (m²)</v>
          </cell>
        </row>
        <row r="3">
          <cell r="A3" t="str">
            <v>BSTC ø 0,60</v>
          </cell>
          <cell r="B3">
            <v>1.3</v>
          </cell>
          <cell r="C3">
            <v>0.45341600000000004</v>
          </cell>
          <cell r="D3">
            <v>0.2208</v>
          </cell>
        </row>
        <row r="4">
          <cell r="A4" t="str">
            <v>BSTC ø 0,80</v>
          </cell>
          <cell r="B4">
            <v>1.6</v>
          </cell>
          <cell r="C4">
            <v>0.78500000000000003</v>
          </cell>
          <cell r="D4">
            <v>0.32400000000000001</v>
          </cell>
        </row>
        <row r="5">
          <cell r="A5" t="str">
            <v>BSTC ø 1,00</v>
          </cell>
          <cell r="B5">
            <v>1.9</v>
          </cell>
          <cell r="C5">
            <v>1.2070160000000001</v>
          </cell>
          <cell r="D5">
            <v>0.4032</v>
          </cell>
        </row>
        <row r="6">
          <cell r="A6" t="str">
            <v>BSTC ø 1,20</v>
          </cell>
          <cell r="B6">
            <v>2.2000000000000002</v>
          </cell>
          <cell r="C6">
            <v>1.6733059999999997</v>
          </cell>
          <cell r="D6">
            <v>0.49799999999999994</v>
          </cell>
        </row>
        <row r="7">
          <cell r="A7" t="str">
            <v>BSTC ø 1,50</v>
          </cell>
          <cell r="B7">
            <v>2.7</v>
          </cell>
          <cell r="C7">
            <v>2.4871940000000001</v>
          </cell>
          <cell r="D7">
            <v>0.65339999999999998</v>
          </cell>
        </row>
        <row r="8">
          <cell r="A8" t="str">
            <v>BDTC ø 0,80</v>
          </cell>
          <cell r="B8">
            <v>3.2</v>
          </cell>
          <cell r="C8">
            <v>1.57</v>
          </cell>
          <cell r="D8">
            <v>0.64800000000000002</v>
          </cell>
        </row>
        <row r="9">
          <cell r="A9" t="str">
            <v>BDTC ø 1,00</v>
          </cell>
          <cell r="B9">
            <v>3.8</v>
          </cell>
          <cell r="C9">
            <v>2.4140320000000002</v>
          </cell>
          <cell r="D9">
            <v>0.80640000000000001</v>
          </cell>
        </row>
        <row r="10">
          <cell r="A10" t="str">
            <v>BDTC ø 1,20</v>
          </cell>
          <cell r="B10">
            <v>4.4000000000000004</v>
          </cell>
          <cell r="C10">
            <v>3.3466119999999995</v>
          </cell>
          <cell r="D10">
            <v>0.99599999999999989</v>
          </cell>
        </row>
        <row r="11">
          <cell r="A11" t="str">
            <v>BDTC ø 1,50</v>
          </cell>
          <cell r="B11">
            <v>5.4</v>
          </cell>
          <cell r="C11">
            <v>4.9743880000000003</v>
          </cell>
          <cell r="D11">
            <v>1.3068</v>
          </cell>
        </row>
        <row r="12">
          <cell r="A12" t="str">
            <v>BTTC ø 1,00</v>
          </cell>
          <cell r="B12">
            <v>5.6999999999999993</v>
          </cell>
          <cell r="C12">
            <v>3.621048</v>
          </cell>
          <cell r="D12">
            <v>1.2096000000000002</v>
          </cell>
        </row>
        <row r="13">
          <cell r="A13" t="str">
            <v>BTTC ø 1,20</v>
          </cell>
          <cell r="B13">
            <v>6.6000000000000005</v>
          </cell>
          <cell r="C13">
            <v>5.0199179999999988</v>
          </cell>
          <cell r="D13">
            <v>1.494</v>
          </cell>
        </row>
        <row r="14">
          <cell r="A14" t="str">
            <v>BTTC ø 1,50</v>
          </cell>
          <cell r="B14">
            <v>8.1000000000000014</v>
          </cell>
          <cell r="C14">
            <v>7.4615819999999999</v>
          </cell>
          <cell r="D14">
            <v>1.9602000000000002</v>
          </cell>
        </row>
      </sheetData>
      <sheetData sheetId="2"/>
      <sheetData sheetId="3">
        <row r="3">
          <cell r="B3">
            <v>1.3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EM.PPE-KM 2"/>
      <sheetName val="MC E PQ-KM 2"/>
      <sheetName val="MEM. PPE-KM 6+252,80"/>
      <sheetName val="MC E PQ-KM 6+252,80"/>
      <sheetName val="MEM.PPE-KM 8+063"/>
      <sheetName val="MC E PQ-KM 8+063"/>
      <sheetName val="MEM.PPE-ACESSO AO D"/>
      <sheetName val="MC E PQ-ACESSO AO DIQUE"/>
      <sheetName val="MEM.PPE-CANTEIRO 8"/>
      <sheetName val="MC E PQ-CANTEIRO 8"/>
      <sheetName val="MEM.PPE-PLATÔ CANTE"/>
      <sheetName val="memória bueiros"/>
      <sheetName val="valas"/>
      <sheetName val="Resumo"/>
      <sheetName val="Const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A3" t="str">
            <v>BSTC ø 0,60</v>
          </cell>
        </row>
        <row r="4">
          <cell r="A4" t="str">
            <v>BSTC ø 0,80</v>
          </cell>
        </row>
        <row r="5">
          <cell r="A5" t="str">
            <v>BSTC ø 1,00</v>
          </cell>
        </row>
        <row r="6">
          <cell r="A6" t="str">
            <v>BSTC ø 1,20</v>
          </cell>
        </row>
        <row r="7">
          <cell r="A7" t="str">
            <v>BSTC ø 1,50</v>
          </cell>
        </row>
        <row r="8">
          <cell r="A8" t="str">
            <v>BDTC ø 0,80</v>
          </cell>
        </row>
        <row r="9">
          <cell r="A9" t="str">
            <v>BDTC ø 1,00</v>
          </cell>
        </row>
        <row r="10">
          <cell r="A10" t="str">
            <v>BDTC ø 1,20</v>
          </cell>
        </row>
        <row r="11">
          <cell r="A11" t="str">
            <v>BDTC ø 1,50</v>
          </cell>
        </row>
        <row r="12">
          <cell r="A12" t="str">
            <v>BTTC ø 1,00</v>
          </cell>
        </row>
        <row r="13">
          <cell r="A13" t="str">
            <v>BTTC ø 1,20</v>
          </cell>
        </row>
        <row r="14">
          <cell r="A14" t="str">
            <v>BTTC ø 1,50</v>
          </cell>
        </row>
        <row r="15">
          <cell r="A15" t="str">
            <v>BST-ADS ø 0,60</v>
          </cell>
        </row>
        <row r="16">
          <cell r="A16" t="str">
            <v>BST-ADS ø 0,80</v>
          </cell>
        </row>
        <row r="17">
          <cell r="A17" t="str">
            <v>BST-ADS ø 1,00</v>
          </cell>
        </row>
        <row r="18">
          <cell r="A18" t="str">
            <v>BST-ADS ø 1,20</v>
          </cell>
        </row>
        <row r="19">
          <cell r="A19" t="str">
            <v>BST-ADS ø 1,50</v>
          </cell>
        </row>
        <row r="20">
          <cell r="A20" t="str">
            <v>BDT-ADS ø 0,80</v>
          </cell>
        </row>
        <row r="21">
          <cell r="A21" t="str">
            <v>BDT-ADS ø 1,00</v>
          </cell>
        </row>
        <row r="22">
          <cell r="A22" t="str">
            <v>BDT-ADS ø 1,20</v>
          </cell>
        </row>
        <row r="23">
          <cell r="A23" t="str">
            <v>BDT-ADS ø 1,50</v>
          </cell>
        </row>
        <row r="24">
          <cell r="A24" t="str">
            <v>BTT-ADS ø 1,00</v>
          </cell>
        </row>
        <row r="25">
          <cell r="A25" t="str">
            <v>BTT-ADS ø 1,20</v>
          </cell>
        </row>
        <row r="26">
          <cell r="A26" t="str">
            <v>BTT-ADS ø 1,50</v>
          </cell>
        </row>
        <row r="27">
          <cell r="A27" t="str">
            <v>BSCC 1,50x1,50</v>
          </cell>
        </row>
        <row r="28">
          <cell r="A28" t="str">
            <v>BSCC 2,00x2,00</v>
          </cell>
        </row>
        <row r="29">
          <cell r="A29" t="str">
            <v>BSCC 2,50x2,50</v>
          </cell>
        </row>
        <row r="30">
          <cell r="A30" t="str">
            <v>BSCC 3,00x3,00</v>
          </cell>
        </row>
        <row r="31">
          <cell r="A31" t="str">
            <v>BSCC 3,50x3,50</v>
          </cell>
        </row>
        <row r="32">
          <cell r="A32" t="str">
            <v>BDCC 1,50x1,50</v>
          </cell>
        </row>
        <row r="33">
          <cell r="A33" t="str">
            <v>BDCC 2,00x2,00</v>
          </cell>
        </row>
        <row r="34">
          <cell r="A34" t="str">
            <v>BDCC 2,50x2,50</v>
          </cell>
        </row>
        <row r="35">
          <cell r="A35" t="str">
            <v>BDCC 3,00x3,00</v>
          </cell>
        </row>
        <row r="36">
          <cell r="A36" t="str">
            <v>BDCC 3,50x3,50</v>
          </cell>
        </row>
        <row r="37">
          <cell r="A37" t="str">
            <v>BTCC 1,50x1,50</v>
          </cell>
        </row>
        <row r="38">
          <cell r="A38" t="str">
            <v>BTCC 2,00x2,00</v>
          </cell>
        </row>
        <row r="39">
          <cell r="A39" t="str">
            <v>BTCC 2,50x2,50</v>
          </cell>
        </row>
        <row r="40">
          <cell r="A40" t="str">
            <v>BTCC 3,00x3,00</v>
          </cell>
        </row>
        <row r="41">
          <cell r="A41" t="str">
            <v>BTCC 3,50x3,50</v>
          </cell>
        </row>
      </sheetData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dispositivos"/>
      <sheetName val="PQ L1-L2-L3"/>
    </sheetNames>
    <sheetDataSet>
      <sheetData sheetId="0"/>
      <sheetData sheetId="1">
        <row r="1">
          <cell r="B1" t="str">
            <v>DISPOSITIVOS</v>
          </cell>
        </row>
        <row r="2">
          <cell r="B2" t="str">
            <v>Bacia de acumulação</v>
          </cell>
        </row>
        <row r="3">
          <cell r="B3" t="str">
            <v>Bacia de captação em pedra argamassada para bueiros enterrados</v>
          </cell>
        </row>
        <row r="4">
          <cell r="B4" t="str">
            <v>BDCC - Bueiro Duplo Celular  de Concreto - Seção de  2,00 x 2,00 m ( 0 =&lt; h &lt; 100cm)</v>
          </cell>
        </row>
        <row r="5">
          <cell r="B5" t="str">
            <v>BDCC - Bueiro Duplo Celular  de Concreto - Seção de  2,50 x 2,50 m ( 0 =&lt; h &lt; 100cm)</v>
          </cell>
        </row>
        <row r="6">
          <cell r="B6" t="str">
            <v>BDCC - Bueiro Duplo Celular  de Concreto - Seção de  2,50 x 2,50 m ( 100 =&lt; h &lt; 250cm)</v>
          </cell>
        </row>
        <row r="7">
          <cell r="B7" t="str">
            <v>BDCC - Bueiro Duplo Celular  de Concreto - Seção de  3,00 x 3,00 m ( 250 =&lt; h &lt; 500cm)</v>
          </cell>
        </row>
        <row r="8">
          <cell r="B8" t="str">
            <v>Boca de Saída para Dreno Longitudinal Profundo - BSD 02</v>
          </cell>
        </row>
        <row r="9">
          <cell r="B9" t="str">
            <v>Boca Normal de Bueiro Duplo Celular de Concreto 2,00 x 2,00 m</v>
          </cell>
        </row>
        <row r="10">
          <cell r="B10" t="str">
            <v>Boca Normal de Bueiro Duplo Celular de Concreto 2,50 x 2,50 m</v>
          </cell>
        </row>
        <row r="11">
          <cell r="B11" t="str">
            <v>Boca Normal de Bueiro Duplo Celular de Concreto 3,00 x 3,00 m</v>
          </cell>
        </row>
        <row r="12">
          <cell r="B12" t="str">
            <v>Boca Normal de Bueiro Simples Celular de Concreto 2,00 x 2,00 m</v>
          </cell>
        </row>
        <row r="13">
          <cell r="B13" t="str">
            <v>Boca Normal de Bueiro Simples Celular de Concreto 2,50 x 2,50 m</v>
          </cell>
        </row>
        <row r="14">
          <cell r="B14" t="str">
            <v>Boca Normal de Bueiro Simples Celular de Concreto 3,00 x 3,00 m</v>
          </cell>
        </row>
        <row r="15">
          <cell r="B15" t="str">
            <v>Boca Normal de Bueiro Triplo Celular de Concreto 3,00 x 3,00 m</v>
          </cell>
        </row>
        <row r="16">
          <cell r="B16" t="str">
            <v>Boca Normal de Bueiro Triplo Celular de Concreto 3,50 x 3,50 m</v>
          </cell>
        </row>
        <row r="17">
          <cell r="B17" t="str">
            <v>Boca Normal para Bueiro Duplo Tubular de Concreto BDTC Ø 1.000mm</v>
          </cell>
        </row>
        <row r="18">
          <cell r="B18" t="str">
            <v>Boca Normal para Bueiro Duplo Tubular de Concreto BDTC Ø 1.200mm</v>
          </cell>
        </row>
        <row r="19">
          <cell r="B19" t="str">
            <v>Boca Normal para Bueiro Duplo Tubular de Concreto BDTC Ø 1.500mm</v>
          </cell>
        </row>
        <row r="20">
          <cell r="B20" t="str">
            <v>Boca Normal para Bueiro Simples Tubular de Concreto BSTC Ø 1.000mm</v>
          </cell>
        </row>
        <row r="21">
          <cell r="B21" t="str">
            <v>Boca Normal para Bueiro Simples Tubular de Concreto BSTC Ø 1.200mm</v>
          </cell>
        </row>
        <row r="22">
          <cell r="B22" t="str">
            <v>Boca Normal para Bueiro Simples Tubular de Concreto BSTC Ø 1.500mm</v>
          </cell>
        </row>
        <row r="23">
          <cell r="B23" t="str">
            <v>Boca Normal para Bueiro Simples Tubular de Concreto BSTC Ø 600mm</v>
          </cell>
        </row>
        <row r="24">
          <cell r="B24" t="str">
            <v>Boca Normal para Bueiro Simples Tubular de Concreto BSTC Ø 800mm</v>
          </cell>
        </row>
        <row r="25">
          <cell r="B25" t="str">
            <v>Boca Normal para Bueiro Triplo Tubular de Concreto BTTC Ø 1.500mm</v>
          </cell>
        </row>
        <row r="26">
          <cell r="B26" t="str">
            <v>BSCC - Bueiro Simples Celular  de Concreto - Seção de  2,00 x 2,00 m ( 0 =&lt; h &lt; 100cm)</v>
          </cell>
        </row>
        <row r="27">
          <cell r="B27" t="str">
            <v>BSCC - Bueiro Simples Celular  de Concreto - Seção de  2,00 x 2,00 m ( 100 =&lt; h &lt; 250cm)</v>
          </cell>
        </row>
        <row r="28">
          <cell r="B28" t="str">
            <v>BSCC - Bueiro Simples Celular  de Concreto - Seção de  2,00 x 2,00 m ( 250 =&lt; h &lt; 500cm)</v>
          </cell>
        </row>
        <row r="29">
          <cell r="B29" t="str">
            <v>BSCC - Bueiro Simples Celular  de Concreto - Seção de  2,50 x 2,50 m ( 0 =&lt; h &lt; 100cm)</v>
          </cell>
        </row>
        <row r="30">
          <cell r="B30" t="str">
            <v>BSCC - Bueiro Simples Celular  de Concreto - Seção de  2,50 x 2,50 m ( 100 =&lt; h &lt; 250cm)</v>
          </cell>
        </row>
        <row r="31">
          <cell r="B31" t="str">
            <v>BSCC - Bueiro Simples Celular  de Concreto - Seção de  2,50 x 2,50 m ( 250 =&lt; h &lt; 500cm)</v>
          </cell>
        </row>
        <row r="32">
          <cell r="B32" t="str">
            <v>BSCC - Bueiro Simples Celular  de Concreto - Seção de  2,50 x 2,50 m ( 500 =&lt; h &lt; 750cm)</v>
          </cell>
        </row>
        <row r="33">
          <cell r="B33" t="str">
            <v>BSCC - Bueiro Simples Celular  de Concreto - Seção de  3,00 x 3,00 m ( 0 =&lt; h &lt; 100cm)</v>
          </cell>
        </row>
        <row r="34">
          <cell r="B34" t="str">
            <v>BSCC - Bueiro Simples Celular  de Concreto - Seção de  3,00 x 3,00 m ( 100 =&lt; h &lt; 250cm)</v>
          </cell>
        </row>
        <row r="35">
          <cell r="B35" t="str">
            <v>BTCC - Bueiro Triplo Celular  de Concreto - Seção de  3,00 x 3,00 m ( 100 =&lt; h &lt; 250cm)</v>
          </cell>
        </row>
        <row r="36">
          <cell r="B36" t="str">
            <v>BTCC - Bueiro Triplo Celular  de Concreto - Seção de  3,50 x 3,50 m ( 0 =&lt; h &lt; 100cm)</v>
          </cell>
        </row>
        <row r="37">
          <cell r="B37" t="str">
            <v>BTCC - Bueiro Triplo Celular  de Concreto - Seção de  3,50 x 3,50 m ( 100 =&lt; h &lt; 250cm)</v>
          </cell>
        </row>
        <row r="38">
          <cell r="B38" t="str">
            <v>Bueiro Duplo Tubular de Concreto - BDTC Ø 1000mm - (CORPO)</v>
          </cell>
        </row>
        <row r="39">
          <cell r="B39" t="str">
            <v>Bueiro Duplo Tubular de Concreto - BDTC Ø 1200mm - (CORPO)</v>
          </cell>
        </row>
        <row r="40">
          <cell r="B40" t="str">
            <v>Bueiro Duplo Tubular de Concreto - BDTC Ø 1500mm - (CORPO)</v>
          </cell>
        </row>
        <row r="41">
          <cell r="B41" t="str">
            <v>Bueiro Simples Tubular de Concreto - BSTC Ø 1000mm - (CORPO)</v>
          </cell>
        </row>
        <row r="42">
          <cell r="B42" t="str">
            <v>Bueiro Simples Tubular de Concreto - BSTC Ø 1200mm - (CORPO)</v>
          </cell>
        </row>
        <row r="43">
          <cell r="B43" t="str">
            <v>Bueiro Simples Tubular de Concreto - BSTC Ø 1500mm - (CORPO)</v>
          </cell>
        </row>
        <row r="44">
          <cell r="B44" t="str">
            <v>Bueiro Simples Tubular de Concreto - BSTC Ø 600mm - (CORPO)</v>
          </cell>
        </row>
        <row r="45">
          <cell r="B45" t="str">
            <v>Bueiro Simples Tubular de Concreto - BSTC Ø 800mm - (CORPO)</v>
          </cell>
        </row>
        <row r="46">
          <cell r="B46" t="str">
            <v>Caixa Coletora de Sarjeta - CCS 01 c/ Grelha de Concreto - TCC 01 Ø 600mm x H = 2,0m</v>
          </cell>
        </row>
        <row r="47">
          <cell r="B47" t="str">
            <v>Caixa Coletora de Sarjeta - CCS 02 c/ Grelha de Concreto - TCC 01 Ø 800mm x H = 2,0m</v>
          </cell>
        </row>
        <row r="48">
          <cell r="B48" t="str">
            <v>Caixa Coletora de Sarjeta - CCS 03 c/ Grelha de Concreto - TCC 01 Ø 1.000mm x H = 2,0m</v>
          </cell>
        </row>
        <row r="49">
          <cell r="B49" t="str">
            <v>Caixa Coletora de Sarjeta - CCS 04 c/ Grelha de Concreto - TCC 01 Ø 1.200mm x H = 2,0m</v>
          </cell>
        </row>
        <row r="50">
          <cell r="B50" t="str">
            <v>Caixa Coletora de Sarjeta - CCS 05 c/ Grelha de Concreto - TCC 01 Ø 600mm x H = 2,50m</v>
          </cell>
        </row>
        <row r="51">
          <cell r="B51" t="str">
            <v>Caixa Coletora de Sarjeta - CCS 06 c/ Grelha de Concreto - TCC 01 Ø 800mm x H = 2,50m</v>
          </cell>
        </row>
        <row r="52">
          <cell r="B52" t="str">
            <v>Caixa Coletora de Sarjeta - CCS 07 c/ Grelha de Concreto - TCC 01 Ø 1.000mm x H = 2,50m</v>
          </cell>
        </row>
        <row r="53">
          <cell r="B53" t="str">
            <v>Caixa Coletora de Sarjeta - CCS 08 c/ Grelha de Concreto - TCC 01 Ø 1.200mm x H = 2,50m</v>
          </cell>
        </row>
        <row r="54">
          <cell r="B54" t="str">
            <v>Caixa Coletora de Sarjeta - CCS 09 c/ Grelha de Concreto - TCC 01 Ø 600mm x H = 3,0m</v>
          </cell>
        </row>
        <row r="55">
          <cell r="B55" t="str">
            <v>Caixa Coletora de Sarjeta - CCS 12 c/ Grelha de Concreto - TCC 01 Ø 1.200mm x H = 3,0m</v>
          </cell>
        </row>
        <row r="56">
          <cell r="B56" t="str">
            <v>Caixa Coletora de Talvegue - CCT 01 -   Ø 600mm x H = 2,0m</v>
          </cell>
        </row>
        <row r="57">
          <cell r="B57" t="str">
            <v>Caixa Coletora de Talvegue - CCT 02 -   Ø 800mm x H = 2,0m</v>
          </cell>
        </row>
        <row r="58">
          <cell r="B58" t="str">
            <v>Caixa Coletora de Talvegue - CCT 03 -   Ø 1.000mm x H = 2,0m</v>
          </cell>
        </row>
        <row r="59">
          <cell r="B59" t="str">
            <v>Caixa Coletora de Talvegue - CCT 04 -   Ø 1.200mm x H = 2,0m</v>
          </cell>
        </row>
        <row r="60">
          <cell r="B60" t="str">
            <v>Caixa Coletora de Talvegue - CCT 05 -   Ø 600mm x H = 2,5m</v>
          </cell>
        </row>
        <row r="61">
          <cell r="B61" t="str">
            <v>Caixa Coletora de Talvegue - CCT 06 -   Ø 800mm x H = 2,5m</v>
          </cell>
        </row>
        <row r="62">
          <cell r="B62" t="str">
            <v>Caixa Coletora de Talvegue - CCT 07 -   Ø 1.000mm x H = 2,5m</v>
          </cell>
        </row>
        <row r="63">
          <cell r="B63" t="str">
            <v>Caixa Coletora de Talvegue - CCT 08 -   Ø 1.200mm x H = 2,5m</v>
          </cell>
        </row>
        <row r="64">
          <cell r="B64" t="str">
            <v>Caixa Coletora de Talvegue - CCT 09 -   Ø 600mm x H = 3,0m</v>
          </cell>
        </row>
        <row r="65">
          <cell r="B65" t="str">
            <v>Caixa Coletora de Talvegue - CCT 10 -   Ø 800mm x H = 3,0m</v>
          </cell>
        </row>
        <row r="66">
          <cell r="B66" t="str">
            <v>Caixa Coletora de Talvegue - CCT 11 -   Ø 1.000mm x H = 3,0m</v>
          </cell>
        </row>
        <row r="67">
          <cell r="B67" t="str">
            <v>Caixa Coletora de Talvegue - CCT 12 -   Ø 1.200mm x H = 3,0m</v>
          </cell>
        </row>
        <row r="68">
          <cell r="B68" t="str">
            <v>Caixa Coletora de Talvegue - CCT 13 -   Ø 600mm x H = 3,5m</v>
          </cell>
        </row>
        <row r="69">
          <cell r="B69" t="str">
            <v>Caixa Coletora de Talvegue - CCT 18 -   Ø 600mm x H = 4,0m</v>
          </cell>
        </row>
        <row r="70">
          <cell r="B70" t="str">
            <v>Camada Drenante para Corte em Rocha</v>
          </cell>
        </row>
        <row r="71">
          <cell r="B71" t="str">
            <v>Canaleta de Banqueta, em concreto, seção trapezoidal b1=0,20 x b2=0,60 x h=0,20m, inclusive escavação e reaterro.</v>
          </cell>
        </row>
        <row r="72">
          <cell r="B72" t="str">
            <v>Descida D'Água de Aterro em Degraus DAD 02 - Aplicável em meio-fio (Armada)</v>
          </cell>
        </row>
        <row r="73">
          <cell r="B73" t="str">
            <v>Descida D'Água de Aterro em Degraus tipo DR-14 - Aplicável em saídas de bueiro ø 0,60</v>
          </cell>
        </row>
        <row r="74">
          <cell r="B74" t="str">
            <v>Descida D'Água de Aterro em Degraus tipo DR-14 - Aplicável em saídas de bueiro ø 0,80</v>
          </cell>
        </row>
        <row r="75">
          <cell r="B75" t="str">
            <v>Descida D'Água de Aterro em Degraus tipo DR-14 - Aplicável em saídas de bueiro ø 1,00</v>
          </cell>
        </row>
        <row r="76">
          <cell r="B76" t="str">
            <v>Descida D'Água de Aterro em Degraus tipo DR-14 - Aplicável em saídas de bueiro ø 1,20</v>
          </cell>
        </row>
        <row r="77">
          <cell r="B77" t="str">
            <v>Descida D'Água de Aterro em Degraus tipo DR-14 - Aplicável em saídas de bueiro ø 1,50</v>
          </cell>
        </row>
        <row r="78">
          <cell r="B78" t="str">
            <v>Descida D'Água de Aterro Tipo Rápido DAR 02 - Canal retangular em concreto simples</v>
          </cell>
        </row>
        <row r="79">
          <cell r="B79" t="str">
            <v>Descida D'Água de Corte em Degraus DCD 02</v>
          </cell>
        </row>
        <row r="80">
          <cell r="B80" t="str">
            <v>Dissipador de Energia DEB 01 - Aplicável a Bueiros e Descidas</v>
          </cell>
        </row>
        <row r="81">
          <cell r="B81" t="str">
            <v>Dissipador de Energia DEB 02 - Aplicável a Bueiros e Descidas</v>
          </cell>
        </row>
        <row r="82">
          <cell r="B82" t="str">
            <v>Dissipador de Energia DEB 03 - Aplicável a Bueiros e Descidas</v>
          </cell>
        </row>
        <row r="83">
          <cell r="B83" t="str">
            <v>Dissipador de Energia DEB 04 - Aplicável a Bueiros e Descidas</v>
          </cell>
        </row>
        <row r="84">
          <cell r="B84" t="str">
            <v>Dissipador de Energia DEB 05 - Aplicável a Bueiros e Descidas</v>
          </cell>
        </row>
        <row r="85">
          <cell r="B85" t="str">
            <v>Dissipador de Energia DEB 06 - Aplicável a Bueiros e Descidas</v>
          </cell>
        </row>
        <row r="86">
          <cell r="B86" t="str">
            <v>Dissipador de Energia DEB 07 - Aplicável a Bueiros e Descidas</v>
          </cell>
        </row>
        <row r="87">
          <cell r="B87" t="str">
            <v>Dissipador de Energia DEB 08 - Aplicável a Bueiros e Descidas</v>
          </cell>
        </row>
        <row r="88">
          <cell r="B88" t="str">
            <v>Dissipador de Energia DEB 09 - Aplicável a Bueiros e Descidas</v>
          </cell>
        </row>
        <row r="89">
          <cell r="B89" t="str">
            <v>Dissipador de Energia DEB 10 - Aplicável a Bueiros e Descidas</v>
          </cell>
        </row>
        <row r="90">
          <cell r="B90" t="str">
            <v>Dissipador de Energia DEB 13 - Aplicável a Bueiros</v>
          </cell>
        </row>
        <row r="91">
          <cell r="B91" t="str">
            <v xml:space="preserve">Dissipador de Energia DES 02 - Aplicável a Valetas e Sarjetas </v>
          </cell>
        </row>
        <row r="92">
          <cell r="B92" t="str">
            <v>Dreno Longitudinal Profundo para Cortes em Rocha - DPR 01</v>
          </cell>
        </row>
        <row r="93">
          <cell r="B93" t="str">
            <v>Dreno Longitudinal Profundo para Cortes em Solo - DPS 08</v>
          </cell>
        </row>
        <row r="94">
          <cell r="B94" t="str">
            <v>Enrocamento com pedra argamassada</v>
          </cell>
        </row>
        <row r="95">
          <cell r="B95" t="str">
            <v>Entrada para Descida D'Água EDA 02 (Ponto Baixo)</v>
          </cell>
        </row>
        <row r="96">
          <cell r="B96" t="str">
            <v>Escavação manual de cavas ou valas, material de 1ª categoria - profundidade até 3,0m</v>
          </cell>
        </row>
        <row r="97">
          <cell r="B97" t="str">
            <v>Escavação mecanizada de cavas ou valas em material de 1ª categoria - profundidade até 3,0m</v>
          </cell>
        </row>
        <row r="98">
          <cell r="B98" t="str">
            <v>Escoramento de cavas ou valas tipo contínuo, em madeira</v>
          </cell>
        </row>
        <row r="99">
          <cell r="B99" t="str">
            <v>Escoramento de cavas ou valas tipo descontínuo, em madeira</v>
          </cell>
        </row>
        <row r="100">
          <cell r="B100" t="str">
            <v>Leira de proteção</v>
          </cell>
        </row>
        <row r="101">
          <cell r="B101" t="str">
            <v>Reaterro compactado de cavas ou valas, sem controle de grau de compactação - manual</v>
          </cell>
        </row>
        <row r="102">
          <cell r="B102" t="str">
            <v>Reaterro compactado de cavas ou valas, sem controle de grau de compactação - mecânico</v>
          </cell>
        </row>
        <row r="103">
          <cell r="B103" t="str">
            <v>Sarjeta Triangular STG 03 (escavada, sem grama)</v>
          </cell>
        </row>
        <row r="104">
          <cell r="B104" t="str">
            <v>Transposição de Segmentos de Sarjeta TSS 01</v>
          </cell>
        </row>
        <row r="105">
          <cell r="B105" t="str">
            <v>Valeta de Proteção de aterro VPA-02</v>
          </cell>
        </row>
        <row r="106">
          <cell r="B106" t="str">
            <v>Valeta de Proteção de corte VPC-02</v>
          </cell>
        </row>
        <row r="107">
          <cell r="B107" t="str">
            <v>Valeta Trapezoidal escavada com pedra lançada</v>
          </cell>
        </row>
      </sheetData>
      <sheetData sheetId="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emória bueiros"/>
      <sheetName val="valas"/>
      <sheetName val="Resumo"/>
      <sheetName val="Constante"/>
      <sheetName val="MC E PQ"/>
      <sheetName val="MEMÓRIA DAS PLANTAS"/>
    </sheetNames>
    <sheetDataSet>
      <sheetData sheetId="0" refreshError="1"/>
      <sheetData sheetId="1">
        <row r="3">
          <cell r="A3" t="str">
            <v>BSTC ø 0,60</v>
          </cell>
        </row>
        <row r="4">
          <cell r="A4" t="str">
            <v>BSTC ø 0,80</v>
          </cell>
        </row>
        <row r="5">
          <cell r="A5" t="str">
            <v>BSTC ø 1,00</v>
          </cell>
        </row>
        <row r="6">
          <cell r="A6" t="str">
            <v>BSTC ø 1,20</v>
          </cell>
        </row>
        <row r="7">
          <cell r="A7" t="str">
            <v>BSTC ø 1,50</v>
          </cell>
        </row>
        <row r="8">
          <cell r="A8" t="str">
            <v>BDTC ø 0,80</v>
          </cell>
        </row>
        <row r="9">
          <cell r="A9" t="str">
            <v>BDTC ø 1,00</v>
          </cell>
        </row>
        <row r="10">
          <cell r="A10" t="str">
            <v>BDTC ø 1,20</v>
          </cell>
        </row>
        <row r="11">
          <cell r="A11" t="str">
            <v>BDTC ø 1,50</v>
          </cell>
        </row>
        <row r="12">
          <cell r="A12" t="str">
            <v>BTTC ø 1,00</v>
          </cell>
        </row>
        <row r="13">
          <cell r="A13" t="str">
            <v>BTTC ø 1,20</v>
          </cell>
        </row>
        <row r="14">
          <cell r="A14" t="str">
            <v>BTTC ø 1,50</v>
          </cell>
        </row>
        <row r="15">
          <cell r="A15" t="str">
            <v>BST-ADS ø 0,60</v>
          </cell>
        </row>
        <row r="16">
          <cell r="A16" t="str">
            <v>BST-ADS ø 0,80</v>
          </cell>
        </row>
        <row r="17">
          <cell r="A17" t="str">
            <v>BST-ADS ø 1,00</v>
          </cell>
        </row>
        <row r="18">
          <cell r="A18" t="str">
            <v>BST-ADS ø 1,20</v>
          </cell>
        </row>
        <row r="19">
          <cell r="A19" t="str">
            <v>BST-ADS ø 1,50</v>
          </cell>
        </row>
        <row r="20">
          <cell r="A20" t="str">
            <v>BDT-ADS ø 0,80</v>
          </cell>
        </row>
        <row r="21">
          <cell r="A21" t="str">
            <v>BDT-ADS ø 1,00</v>
          </cell>
        </row>
        <row r="22">
          <cell r="A22" t="str">
            <v>BDT-ADS ø 1,20</v>
          </cell>
        </row>
        <row r="23">
          <cell r="A23" t="str">
            <v>BDT-ADS ø 1,50</v>
          </cell>
        </row>
        <row r="24">
          <cell r="A24" t="str">
            <v>BTT-ADS ø 1,00</v>
          </cell>
        </row>
        <row r="25">
          <cell r="A25" t="str">
            <v>BTT-ADS ø 1,20</v>
          </cell>
        </row>
        <row r="26">
          <cell r="A26" t="str">
            <v>BTT-ADS ø 1,50</v>
          </cell>
        </row>
        <row r="27">
          <cell r="A27" t="str">
            <v>BSCC 1,50x1,50</v>
          </cell>
        </row>
        <row r="28">
          <cell r="A28" t="str">
            <v>BSCC 2,00x2,00</v>
          </cell>
        </row>
        <row r="29">
          <cell r="A29" t="str">
            <v>BSCC 2,50x2,50</v>
          </cell>
        </row>
        <row r="30">
          <cell r="A30" t="str">
            <v>BSCC 3,00x3,00</v>
          </cell>
        </row>
        <row r="31">
          <cell r="A31" t="str">
            <v>BSCC 3,50x3,50</v>
          </cell>
        </row>
        <row r="32">
          <cell r="A32" t="str">
            <v>BDCC 1,50x1,50</v>
          </cell>
        </row>
        <row r="33">
          <cell r="A33" t="str">
            <v>BDCC 2,00x2,00</v>
          </cell>
        </row>
        <row r="34">
          <cell r="A34" t="str">
            <v>BDCC 2,50x2,50</v>
          </cell>
        </row>
        <row r="35">
          <cell r="A35" t="str">
            <v>BDCC 3,00x3,00</v>
          </cell>
        </row>
        <row r="36">
          <cell r="A36" t="str">
            <v>BDCC 3,50x3,50</v>
          </cell>
        </row>
        <row r="37">
          <cell r="A37" t="str">
            <v>BTCC 1,50x1,50</v>
          </cell>
        </row>
        <row r="38">
          <cell r="A38" t="str">
            <v>BTCC 2,00x2,00</v>
          </cell>
        </row>
        <row r="39">
          <cell r="A39" t="str">
            <v>BTCC 2,50x2,50</v>
          </cell>
        </row>
        <row r="40">
          <cell r="A40" t="str">
            <v>BTCC 3,00x3,00</v>
          </cell>
        </row>
        <row r="41">
          <cell r="A41" t="str">
            <v>BTCC 3,50x3,50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EMÓRIA"/>
      <sheetName val="dispositivos"/>
      <sheetName val="PQ"/>
    </sheetNames>
    <sheetDataSet>
      <sheetData sheetId="0"/>
      <sheetData sheetId="1">
        <row r="1">
          <cell r="D1" t="str">
            <v>QUANTIDADE</v>
          </cell>
        </row>
        <row r="2">
          <cell r="D2">
            <v>0</v>
          </cell>
        </row>
        <row r="3">
          <cell r="D3">
            <v>0</v>
          </cell>
        </row>
        <row r="4">
          <cell r="D4">
            <v>0</v>
          </cell>
        </row>
        <row r="5">
          <cell r="D5">
            <v>0</v>
          </cell>
        </row>
        <row r="6">
          <cell r="D6">
            <v>0</v>
          </cell>
        </row>
        <row r="7">
          <cell r="D7">
            <v>0</v>
          </cell>
        </row>
        <row r="8">
          <cell r="D8">
            <v>0</v>
          </cell>
        </row>
        <row r="9">
          <cell r="D9">
            <v>0</v>
          </cell>
        </row>
        <row r="10">
          <cell r="D10">
            <v>0</v>
          </cell>
        </row>
        <row r="11">
          <cell r="D11">
            <v>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0</v>
          </cell>
        </row>
        <row r="15">
          <cell r="D15">
            <v>0</v>
          </cell>
        </row>
        <row r="16">
          <cell r="D16">
            <v>3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  <row r="34">
          <cell r="D34">
            <v>14</v>
          </cell>
        </row>
        <row r="35">
          <cell r="D35">
            <v>0</v>
          </cell>
        </row>
        <row r="36">
          <cell r="D36">
            <v>1</v>
          </cell>
        </row>
        <row r="37">
          <cell r="D37">
            <v>0</v>
          </cell>
        </row>
        <row r="38">
          <cell r="D38">
            <v>2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1513</v>
          </cell>
        </row>
        <row r="43">
          <cell r="D43">
            <v>1156</v>
          </cell>
        </row>
        <row r="44">
          <cell r="D44">
            <v>1533</v>
          </cell>
        </row>
        <row r="45">
          <cell r="D45">
            <v>0</v>
          </cell>
        </row>
        <row r="46">
          <cell r="D46">
            <v>0</v>
          </cell>
        </row>
        <row r="47">
          <cell r="D47">
            <v>0</v>
          </cell>
        </row>
        <row r="48">
          <cell r="D48">
            <v>0</v>
          </cell>
        </row>
        <row r="49">
          <cell r="D49">
            <v>69</v>
          </cell>
        </row>
        <row r="50">
          <cell r="D50">
            <v>0</v>
          </cell>
        </row>
        <row r="51">
          <cell r="D51">
            <v>0</v>
          </cell>
        </row>
        <row r="52">
          <cell r="D52">
            <v>0</v>
          </cell>
        </row>
        <row r="53">
          <cell r="D53">
            <v>0</v>
          </cell>
        </row>
        <row r="54">
          <cell r="D54">
            <v>0</v>
          </cell>
        </row>
        <row r="55">
          <cell r="D55">
            <v>0</v>
          </cell>
        </row>
        <row r="56">
          <cell r="D56">
            <v>0</v>
          </cell>
        </row>
        <row r="57">
          <cell r="D57">
            <v>1</v>
          </cell>
        </row>
        <row r="58">
          <cell r="D58">
            <v>0</v>
          </cell>
        </row>
        <row r="59">
          <cell r="D59">
            <v>0</v>
          </cell>
        </row>
        <row r="60">
          <cell r="D60">
            <v>2</v>
          </cell>
        </row>
        <row r="61">
          <cell r="D61">
            <v>2</v>
          </cell>
        </row>
        <row r="62">
          <cell r="D62">
            <v>0</v>
          </cell>
        </row>
        <row r="63">
          <cell r="D63">
            <v>0</v>
          </cell>
        </row>
        <row r="64">
          <cell r="D64">
            <v>7</v>
          </cell>
        </row>
        <row r="65">
          <cell r="D65">
            <v>1</v>
          </cell>
        </row>
        <row r="66">
          <cell r="D66">
            <v>0</v>
          </cell>
        </row>
        <row r="67">
          <cell r="D67">
            <v>0</v>
          </cell>
        </row>
        <row r="68">
          <cell r="D68">
            <v>416</v>
          </cell>
        </row>
        <row r="69">
          <cell r="D69">
            <v>0</v>
          </cell>
        </row>
        <row r="70">
          <cell r="D70">
            <v>0</v>
          </cell>
        </row>
        <row r="71">
          <cell r="D71">
            <v>0</v>
          </cell>
        </row>
        <row r="72">
          <cell r="D72">
            <v>152</v>
          </cell>
        </row>
        <row r="73">
          <cell r="D73">
            <v>85</v>
          </cell>
        </row>
        <row r="74">
          <cell r="D74">
            <v>0</v>
          </cell>
        </row>
        <row r="75">
          <cell r="D75">
            <v>0</v>
          </cell>
        </row>
        <row r="76">
          <cell r="D76">
            <v>0</v>
          </cell>
        </row>
        <row r="77">
          <cell r="D77">
            <v>0</v>
          </cell>
        </row>
        <row r="78">
          <cell r="D78">
            <v>0</v>
          </cell>
        </row>
        <row r="79">
          <cell r="D79">
            <v>0</v>
          </cell>
        </row>
        <row r="80">
          <cell r="D80">
            <v>0</v>
          </cell>
        </row>
        <row r="81">
          <cell r="D81">
            <v>0</v>
          </cell>
        </row>
        <row r="82">
          <cell r="D82">
            <v>0</v>
          </cell>
        </row>
        <row r="83">
          <cell r="D83">
            <v>0</v>
          </cell>
        </row>
        <row r="84">
          <cell r="D84">
            <v>0</v>
          </cell>
        </row>
        <row r="85">
          <cell r="D85">
            <v>0</v>
          </cell>
        </row>
        <row r="86">
          <cell r="D86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</sheetPr>
  <dimension ref="A2:G27"/>
  <sheetViews>
    <sheetView zoomScaleSheetLayoutView="100" workbookViewId="0">
      <selection activeCell="D5" sqref="D5"/>
    </sheetView>
  </sheetViews>
  <sheetFormatPr defaultColWidth="8.85546875" defaultRowHeight="12"/>
  <cols>
    <col min="1" max="1" width="2" style="1" customWidth="1"/>
    <col min="2" max="2" width="69.140625" style="1" bestFit="1" customWidth="1"/>
    <col min="3" max="3" width="17" style="1" customWidth="1"/>
    <col min="4" max="4" width="9.28515625" style="1" customWidth="1"/>
    <col min="5" max="5" width="5.140625" style="1" bestFit="1" customWidth="1"/>
    <col min="6" max="6" width="8.85546875" style="1"/>
    <col min="7" max="7" width="12" style="1" hidden="1" customWidth="1"/>
    <col min="8" max="16384" width="8.85546875" style="1"/>
  </cols>
  <sheetData>
    <row r="2" spans="1:7" ht="21" customHeight="1">
      <c r="B2" s="189" t="s">
        <v>0</v>
      </c>
      <c r="C2" s="191" t="s">
        <v>1</v>
      </c>
      <c r="D2" s="189" t="s">
        <v>3</v>
      </c>
    </row>
    <row r="3" spans="1:7" ht="20.25" customHeight="1" thickBot="1">
      <c r="B3" s="190"/>
      <c r="C3" s="192"/>
      <c r="D3" s="190"/>
    </row>
    <row r="4" spans="1:7" s="4" customFormat="1" ht="15" customHeight="1" thickTop="1">
      <c r="B4" s="2"/>
      <c r="C4" s="3"/>
      <c r="D4" s="3"/>
    </row>
    <row r="5" spans="1:7" ht="15" customHeight="1">
      <c r="A5" s="1">
        <v>1</v>
      </c>
      <c r="B5" s="5" t="e">
        <f>#REF!</f>
        <v>#REF!</v>
      </c>
      <c r="C5" s="13" t="e">
        <f>VLOOKUP(A5,#REF!,22,FALSE)</f>
        <v>#REF!</v>
      </c>
      <c r="D5" s="11" t="e">
        <f>C5/$C$21</f>
        <v>#REF!</v>
      </c>
    </row>
    <row r="6" spans="1:7" s="4" customFormat="1" ht="15" customHeight="1">
      <c r="B6" s="5"/>
      <c r="C6" s="14"/>
      <c r="D6" s="11"/>
    </row>
    <row r="7" spans="1:7" ht="15" customHeight="1">
      <c r="A7" s="1">
        <v>2</v>
      </c>
      <c r="B7" s="5" t="e">
        <f>#REF!</f>
        <v>#REF!</v>
      </c>
      <c r="C7" s="13" t="e">
        <f>VLOOKUP(A7,#REF!,22,FALSE)</f>
        <v>#REF!</v>
      </c>
      <c r="D7" s="11" t="e">
        <f>C7/$C$21</f>
        <v>#REF!</v>
      </c>
      <c r="E7" s="4"/>
    </row>
    <row r="8" spans="1:7" s="4" customFormat="1" ht="15" customHeight="1">
      <c r="B8" s="5"/>
      <c r="C8" s="14"/>
      <c r="D8" s="11"/>
    </row>
    <row r="9" spans="1:7" ht="15" customHeight="1">
      <c r="A9" s="1">
        <v>3</v>
      </c>
      <c r="B9" s="5" t="e">
        <f>#REF!</f>
        <v>#REF!</v>
      </c>
      <c r="C9" s="13" t="e">
        <f>VLOOKUP(A9,#REF!,22,FALSE)</f>
        <v>#REF!</v>
      </c>
      <c r="D9" s="11" t="e">
        <f>C9/$C$21</f>
        <v>#REF!</v>
      </c>
      <c r="E9" s="4"/>
    </row>
    <row r="10" spans="1:7" ht="15" customHeight="1">
      <c r="B10" s="6"/>
      <c r="C10" s="14"/>
      <c r="D10" s="11"/>
      <c r="E10" s="4"/>
    </row>
    <row r="11" spans="1:7" ht="15" customHeight="1">
      <c r="A11" s="1">
        <v>4</v>
      </c>
      <c r="B11" s="5" t="e">
        <f>#REF!</f>
        <v>#REF!</v>
      </c>
      <c r="C11" s="13" t="e">
        <f>VLOOKUP(A11,#REF!,22,FALSE)</f>
        <v>#REF!</v>
      </c>
      <c r="D11" s="11" t="e">
        <f>C11/$C$21</f>
        <v>#REF!</v>
      </c>
      <c r="E11" s="4"/>
    </row>
    <row r="12" spans="1:7" ht="15" customHeight="1">
      <c r="B12" s="5"/>
      <c r="C12" s="14"/>
      <c r="D12" s="11"/>
      <c r="E12" s="4"/>
    </row>
    <row r="13" spans="1:7" ht="15" customHeight="1">
      <c r="A13" s="1">
        <v>5</v>
      </c>
      <c r="B13" s="5" t="e">
        <f>#REF!</f>
        <v>#REF!</v>
      </c>
      <c r="C13" s="13" t="e">
        <f>VLOOKUP(A13,#REF!,22,FALSE)</f>
        <v>#REF!</v>
      </c>
      <c r="D13" s="11" t="e">
        <f>C13/$C$21</f>
        <v>#REF!</v>
      </c>
      <c r="E13" s="4"/>
    </row>
    <row r="14" spans="1:7" s="4" customFormat="1" ht="15" customHeight="1">
      <c r="B14" s="5"/>
      <c r="C14" s="14"/>
      <c r="D14" s="11"/>
    </row>
    <row r="15" spans="1:7" ht="15" customHeight="1">
      <c r="A15" s="1">
        <v>6</v>
      </c>
      <c r="B15" s="5" t="e">
        <f>#REF!</f>
        <v>#REF!</v>
      </c>
      <c r="C15" s="13" t="e">
        <f>VLOOKUP(A15,#REF!,22,FALSE)</f>
        <v>#REF!</v>
      </c>
      <c r="D15" s="11" t="e">
        <f>C15/$C$21</f>
        <v>#REF!</v>
      </c>
      <c r="E15" s="4"/>
    </row>
    <row r="16" spans="1:7" s="4" customFormat="1" ht="15" customHeight="1">
      <c r="B16" s="5"/>
      <c r="C16" s="14"/>
      <c r="D16" s="11"/>
      <c r="G16" s="1">
        <v>1.24875124875124</v>
      </c>
    </row>
    <row r="17" spans="1:5" ht="15" customHeight="1">
      <c r="A17" s="1">
        <v>7</v>
      </c>
      <c r="B17" s="5" t="e">
        <f>#REF!</f>
        <v>#REF!</v>
      </c>
      <c r="C17" s="13" t="e">
        <f>VLOOKUP(A17,#REF!,22,FALSE)</f>
        <v>#REF!</v>
      </c>
      <c r="D17" s="11" t="e">
        <f>C17/$C$21</f>
        <v>#REF!</v>
      </c>
      <c r="E17" s="4"/>
    </row>
    <row r="18" spans="1:5" s="4" customFormat="1" ht="15" customHeight="1">
      <c r="B18" s="5"/>
      <c r="C18" s="14"/>
      <c r="D18" s="11"/>
    </row>
    <row r="19" spans="1:5" ht="15" customHeight="1">
      <c r="A19" s="1">
        <v>8</v>
      </c>
      <c r="B19" s="5" t="e">
        <f>#REF!</f>
        <v>#REF!</v>
      </c>
      <c r="C19" s="13" t="e">
        <f>VLOOKUP(A19,#REF!,22,FALSE)</f>
        <v>#REF!</v>
      </c>
      <c r="D19" s="11" t="e">
        <f>C19/$C$21</f>
        <v>#REF!</v>
      </c>
      <c r="E19" s="4"/>
    </row>
    <row r="20" spans="1:5" s="4" customFormat="1" ht="15" customHeight="1">
      <c r="B20" s="5"/>
      <c r="C20" s="14"/>
      <c r="D20" s="3"/>
    </row>
    <row r="21" spans="1:5" s="4" customFormat="1" ht="15" customHeight="1">
      <c r="B21" s="10" t="s">
        <v>2</v>
      </c>
      <c r="C21" s="15" t="e">
        <f>SUM(C5:C19)</f>
        <v>#REF!</v>
      </c>
      <c r="D21" s="16" t="e">
        <f>SUM(D5:D19)</f>
        <v>#REF!</v>
      </c>
    </row>
    <row r="22" spans="1:5" ht="3.75" customHeight="1">
      <c r="B22" s="5"/>
      <c r="C22" s="7"/>
      <c r="D22" s="7"/>
      <c r="E22" s="4"/>
    </row>
    <row r="25" spans="1:5">
      <c r="B25" s="8"/>
    </row>
    <row r="27" spans="1:5">
      <c r="C27" s="9"/>
      <c r="D27" s="9"/>
    </row>
  </sheetData>
  <mergeCells count="3">
    <mergeCell ref="B2:B3"/>
    <mergeCell ref="C2:C3"/>
    <mergeCell ref="D2:D3"/>
  </mergeCells>
  <printOptions horizontalCentered="1"/>
  <pageMargins left="0.78740157480314965" right="0.62992125984251968" top="0.98425196850393704" bottom="0.98425196850393704" header="0.51181102362204722" footer="0.51181102362204722"/>
  <pageSetup paperSize="9" scale="75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8"/>
  <sheetViews>
    <sheetView topLeftCell="A10" workbookViewId="0">
      <selection activeCell="C12" sqref="C12"/>
    </sheetView>
  </sheetViews>
  <sheetFormatPr defaultRowHeight="12.75"/>
  <cols>
    <col min="1" max="1" width="65.140625" style="12" bestFit="1" customWidth="1"/>
    <col min="2" max="2" width="12.85546875" style="12" bestFit="1" customWidth="1"/>
    <col min="3" max="16384" width="9.140625" style="12"/>
  </cols>
  <sheetData>
    <row r="1" spans="1:2">
      <c r="A1" s="17" t="e">
        <f>'RESUMO '!B9</f>
        <v>#REF!</v>
      </c>
      <c r="B1" s="18" t="e">
        <f>'RESUMO '!C9</f>
        <v>#REF!</v>
      </c>
    </row>
    <row r="2" spans="1:2">
      <c r="A2" s="17" t="e">
        <f>'RESUMO '!B19</f>
        <v>#REF!</v>
      </c>
      <c r="B2" s="18" t="e">
        <f>'RESUMO '!C19</f>
        <v>#REF!</v>
      </c>
    </row>
    <row r="3" spans="1:2">
      <c r="A3" s="17" t="e">
        <f>'RESUMO '!B5</f>
        <v>#REF!</v>
      </c>
      <c r="B3" s="18" t="e">
        <f>'RESUMO '!C5</f>
        <v>#REF!</v>
      </c>
    </row>
    <row r="4" spans="1:2">
      <c r="A4" s="17" t="e">
        <f>'RESUMO '!B17</f>
        <v>#REF!</v>
      </c>
      <c r="B4" s="18" t="e">
        <f>'RESUMO '!C17</f>
        <v>#REF!</v>
      </c>
    </row>
    <row r="5" spans="1:2">
      <c r="A5" s="17" t="e">
        <f>'RESUMO '!B15</f>
        <v>#REF!</v>
      </c>
      <c r="B5" s="18" t="e">
        <f>'RESUMO '!C15</f>
        <v>#REF!</v>
      </c>
    </row>
    <row r="6" spans="1:2">
      <c r="A6" s="17" t="e">
        <f>'RESUMO '!B7</f>
        <v>#REF!</v>
      </c>
      <c r="B6" s="18" t="e">
        <f>'RESUMO '!C7</f>
        <v>#REF!</v>
      </c>
    </row>
    <row r="7" spans="1:2">
      <c r="A7" s="17" t="e">
        <f>'RESUMO '!B13</f>
        <v>#REF!</v>
      </c>
      <c r="B7" s="18" t="e">
        <f>'RESUMO '!C13</f>
        <v>#REF!</v>
      </c>
    </row>
    <row r="8" spans="1:2">
      <c r="A8" s="17" t="e">
        <f>'RESUMO '!B11</f>
        <v>#REF!</v>
      </c>
      <c r="B8" s="18" t="e">
        <f>'RESUMO '!C11</f>
        <v>#REF!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HY331"/>
  <sheetViews>
    <sheetView showGridLines="0" topLeftCell="B1" workbookViewId="0">
      <selection activeCell="J13" sqref="J13"/>
    </sheetView>
  </sheetViews>
  <sheetFormatPr defaultRowHeight="15"/>
  <cols>
    <col min="1" max="1" width="3.140625" style="56" customWidth="1"/>
    <col min="2" max="3" width="9.42578125" style="22" customWidth="1"/>
    <col min="4" max="4" width="59.85546875" style="22" customWidth="1"/>
    <col min="5" max="5" width="5.140625" style="22" customWidth="1"/>
    <col min="6" max="6" width="14.5703125" style="22" customWidth="1"/>
    <col min="7" max="7" width="7.7109375" style="22" customWidth="1"/>
    <col min="8" max="8" width="12" style="22" customWidth="1"/>
    <col min="9" max="9" width="15.140625" style="22" customWidth="1"/>
    <col min="10" max="10" width="18" style="22" customWidth="1"/>
    <col min="11" max="11" width="9.140625" style="22"/>
    <col min="12" max="12" width="11.7109375" style="22" bestFit="1" customWidth="1"/>
    <col min="13" max="162" width="9.140625" style="22"/>
    <col min="163" max="163" width="4" style="22" customWidth="1"/>
    <col min="164" max="164" width="7" style="22" bestFit="1" customWidth="1"/>
    <col min="165" max="165" width="120.42578125" style="22" customWidth="1"/>
    <col min="166" max="166" width="14.5703125" style="22" bestFit="1" customWidth="1"/>
    <col min="167" max="167" width="9.140625" style="22"/>
    <col min="168" max="168" width="23.42578125" style="22" customWidth="1"/>
    <col min="169" max="169" width="3.42578125" style="22" customWidth="1"/>
    <col min="170" max="170" width="5" style="22" customWidth="1"/>
    <col min="171" max="171" width="4.28515625" style="22" customWidth="1"/>
    <col min="172" max="172" width="10.5703125" style="22" bestFit="1" customWidth="1"/>
    <col min="173" max="173" width="7.42578125" style="22" bestFit="1" customWidth="1"/>
    <col min="174" max="174" width="17" style="22" bestFit="1" customWidth="1"/>
    <col min="175" max="175" width="17" style="22" customWidth="1"/>
    <col min="176" max="176" width="38.85546875" style="22" bestFit="1" customWidth="1"/>
    <col min="177" max="418" width="9.140625" style="22"/>
    <col min="419" max="419" width="4" style="22" customWidth="1"/>
    <col min="420" max="420" width="7" style="22" bestFit="1" customWidth="1"/>
    <col min="421" max="421" width="120.42578125" style="22" customWidth="1"/>
    <col min="422" max="422" width="14.5703125" style="22" bestFit="1" customWidth="1"/>
    <col min="423" max="423" width="9.140625" style="22"/>
    <col min="424" max="424" width="23.42578125" style="22" customWidth="1"/>
    <col min="425" max="425" width="3.42578125" style="22" customWidth="1"/>
    <col min="426" max="426" width="5" style="22" customWidth="1"/>
    <col min="427" max="427" width="4.28515625" style="22" customWidth="1"/>
    <col min="428" max="428" width="10.5703125" style="22" bestFit="1" customWidth="1"/>
    <col min="429" max="429" width="7.42578125" style="22" bestFit="1" customWidth="1"/>
    <col min="430" max="430" width="17" style="22" bestFit="1" customWidth="1"/>
    <col min="431" max="431" width="17" style="22" customWidth="1"/>
    <col min="432" max="432" width="38.85546875" style="22" bestFit="1" customWidth="1"/>
    <col min="433" max="674" width="9.140625" style="22"/>
    <col min="675" max="675" width="4" style="22" customWidth="1"/>
    <col min="676" max="676" width="7" style="22" bestFit="1" customWidth="1"/>
    <col min="677" max="677" width="120.42578125" style="22" customWidth="1"/>
    <col min="678" max="678" width="14.5703125" style="22" bestFit="1" customWidth="1"/>
    <col min="679" max="679" width="9.140625" style="22"/>
    <col min="680" max="680" width="23.42578125" style="22" customWidth="1"/>
    <col min="681" max="681" width="3.42578125" style="22" customWidth="1"/>
    <col min="682" max="682" width="5" style="22" customWidth="1"/>
    <col min="683" max="683" width="4.28515625" style="22" customWidth="1"/>
    <col min="684" max="684" width="10.5703125" style="22" bestFit="1" customWidth="1"/>
    <col min="685" max="685" width="7.42578125" style="22" bestFit="1" customWidth="1"/>
    <col min="686" max="686" width="17" style="22" bestFit="1" customWidth="1"/>
    <col min="687" max="687" width="17" style="22" customWidth="1"/>
    <col min="688" max="688" width="38.85546875" style="22" bestFit="1" customWidth="1"/>
    <col min="689" max="930" width="9.140625" style="22"/>
    <col min="931" max="931" width="4" style="22" customWidth="1"/>
    <col min="932" max="932" width="7" style="22" bestFit="1" customWidth="1"/>
    <col min="933" max="933" width="120.42578125" style="22" customWidth="1"/>
    <col min="934" max="934" width="14.5703125" style="22" bestFit="1" customWidth="1"/>
    <col min="935" max="935" width="9.140625" style="22"/>
    <col min="936" max="936" width="23.42578125" style="22" customWidth="1"/>
    <col min="937" max="937" width="3.42578125" style="22" customWidth="1"/>
    <col min="938" max="938" width="5" style="22" customWidth="1"/>
    <col min="939" max="939" width="4.28515625" style="22" customWidth="1"/>
    <col min="940" max="940" width="10.5703125" style="22" bestFit="1" customWidth="1"/>
    <col min="941" max="941" width="7.42578125" style="22" bestFit="1" customWidth="1"/>
    <col min="942" max="942" width="17" style="22" bestFit="1" customWidth="1"/>
    <col min="943" max="943" width="17" style="22" customWidth="1"/>
    <col min="944" max="944" width="38.85546875" style="22" bestFit="1" customWidth="1"/>
    <col min="945" max="1186" width="9.140625" style="22"/>
    <col min="1187" max="1187" width="4" style="22" customWidth="1"/>
    <col min="1188" max="1188" width="7" style="22" bestFit="1" customWidth="1"/>
    <col min="1189" max="1189" width="120.42578125" style="22" customWidth="1"/>
    <col min="1190" max="1190" width="14.5703125" style="22" bestFit="1" customWidth="1"/>
    <col min="1191" max="1191" width="9.140625" style="22"/>
    <col min="1192" max="1192" width="23.42578125" style="22" customWidth="1"/>
    <col min="1193" max="1193" width="3.42578125" style="22" customWidth="1"/>
    <col min="1194" max="1194" width="5" style="22" customWidth="1"/>
    <col min="1195" max="1195" width="4.28515625" style="22" customWidth="1"/>
    <col min="1196" max="1196" width="10.5703125" style="22" bestFit="1" customWidth="1"/>
    <col min="1197" max="1197" width="7.42578125" style="22" bestFit="1" customWidth="1"/>
    <col min="1198" max="1198" width="17" style="22" bestFit="1" customWidth="1"/>
    <col min="1199" max="1199" width="17" style="22" customWidth="1"/>
    <col min="1200" max="1200" width="38.85546875" style="22" bestFit="1" customWidth="1"/>
    <col min="1201" max="1442" width="9.140625" style="22"/>
    <col min="1443" max="1443" width="4" style="22" customWidth="1"/>
    <col min="1444" max="1444" width="7" style="22" bestFit="1" customWidth="1"/>
    <col min="1445" max="1445" width="120.42578125" style="22" customWidth="1"/>
    <col min="1446" max="1446" width="14.5703125" style="22" bestFit="1" customWidth="1"/>
    <col min="1447" max="1447" width="9.140625" style="22"/>
    <col min="1448" max="1448" width="23.42578125" style="22" customWidth="1"/>
    <col min="1449" max="1449" width="3.42578125" style="22" customWidth="1"/>
    <col min="1450" max="1450" width="5" style="22" customWidth="1"/>
    <col min="1451" max="1451" width="4.28515625" style="22" customWidth="1"/>
    <col min="1452" max="1452" width="10.5703125" style="22" bestFit="1" customWidth="1"/>
    <col min="1453" max="1453" width="7.42578125" style="22" bestFit="1" customWidth="1"/>
    <col min="1454" max="1454" width="17" style="22" bestFit="1" customWidth="1"/>
    <col min="1455" max="1455" width="17" style="22" customWidth="1"/>
    <col min="1456" max="1456" width="38.85546875" style="22" bestFit="1" customWidth="1"/>
    <col min="1457" max="1698" width="9.140625" style="22"/>
    <col min="1699" max="1699" width="4" style="22" customWidth="1"/>
    <col min="1700" max="1700" width="7" style="22" bestFit="1" customWidth="1"/>
    <col min="1701" max="1701" width="120.42578125" style="22" customWidth="1"/>
    <col min="1702" max="1702" width="14.5703125" style="22" bestFit="1" customWidth="1"/>
    <col min="1703" max="1703" width="9.140625" style="22"/>
    <col min="1704" max="1704" width="23.42578125" style="22" customWidth="1"/>
    <col min="1705" max="1705" width="3.42578125" style="22" customWidth="1"/>
    <col min="1706" max="1706" width="5" style="22" customWidth="1"/>
    <col min="1707" max="1707" width="4.28515625" style="22" customWidth="1"/>
    <col min="1708" max="1708" width="10.5703125" style="22" bestFit="1" customWidth="1"/>
    <col min="1709" max="1709" width="7.42578125" style="22" bestFit="1" customWidth="1"/>
    <col min="1710" max="1710" width="17" style="22" bestFit="1" customWidth="1"/>
    <col min="1711" max="1711" width="17" style="22" customWidth="1"/>
    <col min="1712" max="1712" width="38.85546875" style="22" bestFit="1" customWidth="1"/>
    <col min="1713" max="1954" width="9.140625" style="22"/>
    <col min="1955" max="1955" width="4" style="22" customWidth="1"/>
    <col min="1956" max="1956" width="7" style="22" bestFit="1" customWidth="1"/>
    <col min="1957" max="1957" width="120.42578125" style="22" customWidth="1"/>
    <col min="1958" max="1958" width="14.5703125" style="22" bestFit="1" customWidth="1"/>
    <col min="1959" max="1959" width="9.140625" style="22"/>
    <col min="1960" max="1960" width="23.42578125" style="22" customWidth="1"/>
    <col min="1961" max="1961" width="3.42578125" style="22" customWidth="1"/>
    <col min="1962" max="1962" width="5" style="22" customWidth="1"/>
    <col min="1963" max="1963" width="4.28515625" style="22" customWidth="1"/>
    <col min="1964" max="1964" width="10.5703125" style="22" bestFit="1" customWidth="1"/>
    <col min="1965" max="1965" width="7.42578125" style="22" bestFit="1" customWidth="1"/>
    <col min="1966" max="1966" width="17" style="22" bestFit="1" customWidth="1"/>
    <col min="1967" max="1967" width="17" style="22" customWidth="1"/>
    <col min="1968" max="1968" width="38.85546875" style="22" bestFit="1" customWidth="1"/>
    <col min="1969" max="2210" width="9.140625" style="22"/>
    <col min="2211" max="2211" width="4" style="22" customWidth="1"/>
    <col min="2212" max="2212" width="7" style="22" bestFit="1" customWidth="1"/>
    <col min="2213" max="2213" width="120.42578125" style="22" customWidth="1"/>
    <col min="2214" max="2214" width="14.5703125" style="22" bestFit="1" customWidth="1"/>
    <col min="2215" max="2215" width="9.140625" style="22"/>
    <col min="2216" max="2216" width="23.42578125" style="22" customWidth="1"/>
    <col min="2217" max="2217" width="3.42578125" style="22" customWidth="1"/>
    <col min="2218" max="2218" width="5" style="22" customWidth="1"/>
    <col min="2219" max="2219" width="4.28515625" style="22" customWidth="1"/>
    <col min="2220" max="2220" width="10.5703125" style="22" bestFit="1" customWidth="1"/>
    <col min="2221" max="2221" width="7.42578125" style="22" bestFit="1" customWidth="1"/>
    <col min="2222" max="2222" width="17" style="22" bestFit="1" customWidth="1"/>
    <col min="2223" max="2223" width="17" style="22" customWidth="1"/>
    <col min="2224" max="2224" width="38.85546875" style="22" bestFit="1" customWidth="1"/>
    <col min="2225" max="2466" width="9.140625" style="22"/>
    <col min="2467" max="2467" width="4" style="22" customWidth="1"/>
    <col min="2468" max="2468" width="7" style="22" bestFit="1" customWidth="1"/>
    <col min="2469" max="2469" width="120.42578125" style="22" customWidth="1"/>
    <col min="2470" max="2470" width="14.5703125" style="22" bestFit="1" customWidth="1"/>
    <col min="2471" max="2471" width="9.140625" style="22"/>
    <col min="2472" max="2472" width="23.42578125" style="22" customWidth="1"/>
    <col min="2473" max="2473" width="3.42578125" style="22" customWidth="1"/>
    <col min="2474" max="2474" width="5" style="22" customWidth="1"/>
    <col min="2475" max="2475" width="4.28515625" style="22" customWidth="1"/>
    <col min="2476" max="2476" width="10.5703125" style="22" bestFit="1" customWidth="1"/>
    <col min="2477" max="2477" width="7.42578125" style="22" bestFit="1" customWidth="1"/>
    <col min="2478" max="2478" width="17" style="22" bestFit="1" customWidth="1"/>
    <col min="2479" max="2479" width="17" style="22" customWidth="1"/>
    <col min="2480" max="2480" width="38.85546875" style="22" bestFit="1" customWidth="1"/>
    <col min="2481" max="2722" width="9.140625" style="22"/>
    <col min="2723" max="2723" width="4" style="22" customWidth="1"/>
    <col min="2724" max="2724" width="7" style="22" bestFit="1" customWidth="1"/>
    <col min="2725" max="2725" width="120.42578125" style="22" customWidth="1"/>
    <col min="2726" max="2726" width="14.5703125" style="22" bestFit="1" customWidth="1"/>
    <col min="2727" max="2727" width="9.140625" style="22"/>
    <col min="2728" max="2728" width="23.42578125" style="22" customWidth="1"/>
    <col min="2729" max="2729" width="3.42578125" style="22" customWidth="1"/>
    <col min="2730" max="2730" width="5" style="22" customWidth="1"/>
    <col min="2731" max="2731" width="4.28515625" style="22" customWidth="1"/>
    <col min="2732" max="2732" width="10.5703125" style="22" bestFit="1" customWidth="1"/>
    <col min="2733" max="2733" width="7.42578125" style="22" bestFit="1" customWidth="1"/>
    <col min="2734" max="2734" width="17" style="22" bestFit="1" customWidth="1"/>
    <col min="2735" max="2735" width="17" style="22" customWidth="1"/>
    <col min="2736" max="2736" width="38.85546875" style="22" bestFit="1" customWidth="1"/>
    <col min="2737" max="2978" width="9.140625" style="22"/>
    <col min="2979" max="2979" width="4" style="22" customWidth="1"/>
    <col min="2980" max="2980" width="7" style="22" bestFit="1" customWidth="1"/>
    <col min="2981" max="2981" width="120.42578125" style="22" customWidth="1"/>
    <col min="2982" max="2982" width="14.5703125" style="22" bestFit="1" customWidth="1"/>
    <col min="2983" max="2983" width="9.140625" style="22"/>
    <col min="2984" max="2984" width="23.42578125" style="22" customWidth="1"/>
    <col min="2985" max="2985" width="3.42578125" style="22" customWidth="1"/>
    <col min="2986" max="2986" width="5" style="22" customWidth="1"/>
    <col min="2987" max="2987" width="4.28515625" style="22" customWidth="1"/>
    <col min="2988" max="2988" width="10.5703125" style="22" bestFit="1" customWidth="1"/>
    <col min="2989" max="2989" width="7.42578125" style="22" bestFit="1" customWidth="1"/>
    <col min="2990" max="2990" width="17" style="22" bestFit="1" customWidth="1"/>
    <col min="2991" max="2991" width="17" style="22" customWidth="1"/>
    <col min="2992" max="2992" width="38.85546875" style="22" bestFit="1" customWidth="1"/>
    <col min="2993" max="3234" width="9.140625" style="22"/>
    <col min="3235" max="3235" width="4" style="22" customWidth="1"/>
    <col min="3236" max="3236" width="7" style="22" bestFit="1" customWidth="1"/>
    <col min="3237" max="3237" width="120.42578125" style="22" customWidth="1"/>
    <col min="3238" max="3238" width="14.5703125" style="22" bestFit="1" customWidth="1"/>
    <col min="3239" max="3239" width="9.140625" style="22"/>
    <col min="3240" max="3240" width="23.42578125" style="22" customWidth="1"/>
    <col min="3241" max="3241" width="3.42578125" style="22" customWidth="1"/>
    <col min="3242" max="3242" width="5" style="22" customWidth="1"/>
    <col min="3243" max="3243" width="4.28515625" style="22" customWidth="1"/>
    <col min="3244" max="3244" width="10.5703125" style="22" bestFit="1" customWidth="1"/>
    <col min="3245" max="3245" width="7.42578125" style="22" bestFit="1" customWidth="1"/>
    <col min="3246" max="3246" width="17" style="22" bestFit="1" customWidth="1"/>
    <col min="3247" max="3247" width="17" style="22" customWidth="1"/>
    <col min="3248" max="3248" width="38.85546875" style="22" bestFit="1" customWidth="1"/>
    <col min="3249" max="3490" width="9.140625" style="22"/>
    <col min="3491" max="3491" width="4" style="22" customWidth="1"/>
    <col min="3492" max="3492" width="7" style="22" bestFit="1" customWidth="1"/>
    <col min="3493" max="3493" width="120.42578125" style="22" customWidth="1"/>
    <col min="3494" max="3494" width="14.5703125" style="22" bestFit="1" customWidth="1"/>
    <col min="3495" max="3495" width="9.140625" style="22"/>
    <col min="3496" max="3496" width="23.42578125" style="22" customWidth="1"/>
    <col min="3497" max="3497" width="3.42578125" style="22" customWidth="1"/>
    <col min="3498" max="3498" width="5" style="22" customWidth="1"/>
    <col min="3499" max="3499" width="4.28515625" style="22" customWidth="1"/>
    <col min="3500" max="3500" width="10.5703125" style="22" bestFit="1" customWidth="1"/>
    <col min="3501" max="3501" width="7.42578125" style="22" bestFit="1" customWidth="1"/>
    <col min="3502" max="3502" width="17" style="22" bestFit="1" customWidth="1"/>
    <col min="3503" max="3503" width="17" style="22" customWidth="1"/>
    <col min="3504" max="3504" width="38.85546875" style="22" bestFit="1" customWidth="1"/>
    <col min="3505" max="3746" width="9.140625" style="22"/>
    <col min="3747" max="3747" width="4" style="22" customWidth="1"/>
    <col min="3748" max="3748" width="7" style="22" bestFit="1" customWidth="1"/>
    <col min="3749" max="3749" width="120.42578125" style="22" customWidth="1"/>
    <col min="3750" max="3750" width="14.5703125" style="22" bestFit="1" customWidth="1"/>
    <col min="3751" max="3751" width="9.140625" style="22"/>
    <col min="3752" max="3752" width="23.42578125" style="22" customWidth="1"/>
    <col min="3753" max="3753" width="3.42578125" style="22" customWidth="1"/>
    <col min="3754" max="3754" width="5" style="22" customWidth="1"/>
    <col min="3755" max="3755" width="4.28515625" style="22" customWidth="1"/>
    <col min="3756" max="3756" width="10.5703125" style="22" bestFit="1" customWidth="1"/>
    <col min="3757" max="3757" width="7.42578125" style="22" bestFit="1" customWidth="1"/>
    <col min="3758" max="3758" width="17" style="22" bestFit="1" customWidth="1"/>
    <col min="3759" max="3759" width="17" style="22" customWidth="1"/>
    <col min="3760" max="3760" width="38.85546875" style="22" bestFit="1" customWidth="1"/>
    <col min="3761" max="4002" width="9.140625" style="22"/>
    <col min="4003" max="4003" width="4" style="22" customWidth="1"/>
    <col min="4004" max="4004" width="7" style="22" bestFit="1" customWidth="1"/>
    <col min="4005" max="4005" width="120.42578125" style="22" customWidth="1"/>
    <col min="4006" max="4006" width="14.5703125" style="22" bestFit="1" customWidth="1"/>
    <col min="4007" max="4007" width="9.140625" style="22"/>
    <col min="4008" max="4008" width="23.42578125" style="22" customWidth="1"/>
    <col min="4009" max="4009" width="3.42578125" style="22" customWidth="1"/>
    <col min="4010" max="4010" width="5" style="22" customWidth="1"/>
    <col min="4011" max="4011" width="4.28515625" style="22" customWidth="1"/>
    <col min="4012" max="4012" width="10.5703125" style="22" bestFit="1" customWidth="1"/>
    <col min="4013" max="4013" width="7.42578125" style="22" bestFit="1" customWidth="1"/>
    <col min="4014" max="4014" width="17" style="22" bestFit="1" customWidth="1"/>
    <col min="4015" max="4015" width="17" style="22" customWidth="1"/>
    <col min="4016" max="4016" width="38.85546875" style="22" bestFit="1" customWidth="1"/>
    <col min="4017" max="4258" width="9.140625" style="22"/>
    <col min="4259" max="4259" width="4" style="22" customWidth="1"/>
    <col min="4260" max="4260" width="7" style="22" bestFit="1" customWidth="1"/>
    <col min="4261" max="4261" width="120.42578125" style="22" customWidth="1"/>
    <col min="4262" max="4262" width="14.5703125" style="22" bestFit="1" customWidth="1"/>
    <col min="4263" max="4263" width="9.140625" style="22"/>
    <col min="4264" max="4264" width="23.42578125" style="22" customWidth="1"/>
    <col min="4265" max="4265" width="3.42578125" style="22" customWidth="1"/>
    <col min="4266" max="4266" width="5" style="22" customWidth="1"/>
    <col min="4267" max="4267" width="4.28515625" style="22" customWidth="1"/>
    <col min="4268" max="4268" width="10.5703125" style="22" bestFit="1" customWidth="1"/>
    <col min="4269" max="4269" width="7.42578125" style="22" bestFit="1" customWidth="1"/>
    <col min="4270" max="4270" width="17" style="22" bestFit="1" customWidth="1"/>
    <col min="4271" max="4271" width="17" style="22" customWidth="1"/>
    <col min="4272" max="4272" width="38.85546875" style="22" bestFit="1" customWidth="1"/>
    <col min="4273" max="4514" width="9.140625" style="22"/>
    <col min="4515" max="4515" width="4" style="22" customWidth="1"/>
    <col min="4516" max="4516" width="7" style="22" bestFit="1" customWidth="1"/>
    <col min="4517" max="4517" width="120.42578125" style="22" customWidth="1"/>
    <col min="4518" max="4518" width="14.5703125" style="22" bestFit="1" customWidth="1"/>
    <col min="4519" max="4519" width="9.140625" style="22"/>
    <col min="4520" max="4520" width="23.42578125" style="22" customWidth="1"/>
    <col min="4521" max="4521" width="3.42578125" style="22" customWidth="1"/>
    <col min="4522" max="4522" width="5" style="22" customWidth="1"/>
    <col min="4523" max="4523" width="4.28515625" style="22" customWidth="1"/>
    <col min="4524" max="4524" width="10.5703125" style="22" bestFit="1" customWidth="1"/>
    <col min="4525" max="4525" width="7.42578125" style="22" bestFit="1" customWidth="1"/>
    <col min="4526" max="4526" width="17" style="22" bestFit="1" customWidth="1"/>
    <col min="4527" max="4527" width="17" style="22" customWidth="1"/>
    <col min="4528" max="4528" width="38.85546875" style="22" bestFit="1" customWidth="1"/>
    <col min="4529" max="4770" width="9.140625" style="22"/>
    <col min="4771" max="4771" width="4" style="22" customWidth="1"/>
    <col min="4772" max="4772" width="7" style="22" bestFit="1" customWidth="1"/>
    <col min="4773" max="4773" width="120.42578125" style="22" customWidth="1"/>
    <col min="4774" max="4774" width="14.5703125" style="22" bestFit="1" customWidth="1"/>
    <col min="4775" max="4775" width="9.140625" style="22"/>
    <col min="4776" max="4776" width="23.42578125" style="22" customWidth="1"/>
    <col min="4777" max="4777" width="3.42578125" style="22" customWidth="1"/>
    <col min="4778" max="4778" width="5" style="22" customWidth="1"/>
    <col min="4779" max="4779" width="4.28515625" style="22" customWidth="1"/>
    <col min="4780" max="4780" width="10.5703125" style="22" bestFit="1" customWidth="1"/>
    <col min="4781" max="4781" width="7.42578125" style="22" bestFit="1" customWidth="1"/>
    <col min="4782" max="4782" width="17" style="22" bestFit="1" customWidth="1"/>
    <col min="4783" max="4783" width="17" style="22" customWidth="1"/>
    <col min="4784" max="4784" width="38.85546875" style="22" bestFit="1" customWidth="1"/>
    <col min="4785" max="5026" width="9.140625" style="22"/>
    <col min="5027" max="5027" width="4" style="22" customWidth="1"/>
    <col min="5028" max="5028" width="7" style="22" bestFit="1" customWidth="1"/>
    <col min="5029" max="5029" width="120.42578125" style="22" customWidth="1"/>
    <col min="5030" max="5030" width="14.5703125" style="22" bestFit="1" customWidth="1"/>
    <col min="5031" max="5031" width="9.140625" style="22"/>
    <col min="5032" max="5032" width="23.42578125" style="22" customWidth="1"/>
    <col min="5033" max="5033" width="3.42578125" style="22" customWidth="1"/>
    <col min="5034" max="5034" width="5" style="22" customWidth="1"/>
    <col min="5035" max="5035" width="4.28515625" style="22" customWidth="1"/>
    <col min="5036" max="5036" width="10.5703125" style="22" bestFit="1" customWidth="1"/>
    <col min="5037" max="5037" width="7.42578125" style="22" bestFit="1" customWidth="1"/>
    <col min="5038" max="5038" width="17" style="22" bestFit="1" customWidth="1"/>
    <col min="5039" max="5039" width="17" style="22" customWidth="1"/>
    <col min="5040" max="5040" width="38.85546875" style="22" bestFit="1" customWidth="1"/>
    <col min="5041" max="5282" width="9.140625" style="22"/>
    <col min="5283" max="5283" width="4" style="22" customWidth="1"/>
    <col min="5284" max="5284" width="7" style="22" bestFit="1" customWidth="1"/>
    <col min="5285" max="5285" width="120.42578125" style="22" customWidth="1"/>
    <col min="5286" max="5286" width="14.5703125" style="22" bestFit="1" customWidth="1"/>
    <col min="5287" max="5287" width="9.140625" style="22"/>
    <col min="5288" max="5288" width="23.42578125" style="22" customWidth="1"/>
    <col min="5289" max="5289" width="3.42578125" style="22" customWidth="1"/>
    <col min="5290" max="5290" width="5" style="22" customWidth="1"/>
    <col min="5291" max="5291" width="4.28515625" style="22" customWidth="1"/>
    <col min="5292" max="5292" width="10.5703125" style="22" bestFit="1" customWidth="1"/>
    <col min="5293" max="5293" width="7.42578125" style="22" bestFit="1" customWidth="1"/>
    <col min="5294" max="5294" width="17" style="22" bestFit="1" customWidth="1"/>
    <col min="5295" max="5295" width="17" style="22" customWidth="1"/>
    <col min="5296" max="5296" width="38.85546875" style="22" bestFit="1" customWidth="1"/>
    <col min="5297" max="5538" width="9.140625" style="22"/>
    <col min="5539" max="5539" width="4" style="22" customWidth="1"/>
    <col min="5540" max="5540" width="7" style="22" bestFit="1" customWidth="1"/>
    <col min="5541" max="5541" width="120.42578125" style="22" customWidth="1"/>
    <col min="5542" max="5542" width="14.5703125" style="22" bestFit="1" customWidth="1"/>
    <col min="5543" max="5543" width="9.140625" style="22"/>
    <col min="5544" max="5544" width="23.42578125" style="22" customWidth="1"/>
    <col min="5545" max="5545" width="3.42578125" style="22" customWidth="1"/>
    <col min="5546" max="5546" width="5" style="22" customWidth="1"/>
    <col min="5547" max="5547" width="4.28515625" style="22" customWidth="1"/>
    <col min="5548" max="5548" width="10.5703125" style="22" bestFit="1" customWidth="1"/>
    <col min="5549" max="5549" width="7.42578125" style="22" bestFit="1" customWidth="1"/>
    <col min="5550" max="5550" width="17" style="22" bestFit="1" customWidth="1"/>
    <col min="5551" max="5551" width="17" style="22" customWidth="1"/>
    <col min="5552" max="5552" width="38.85546875" style="22" bestFit="1" customWidth="1"/>
    <col min="5553" max="5794" width="9.140625" style="22"/>
    <col min="5795" max="5795" width="4" style="22" customWidth="1"/>
    <col min="5796" max="5796" width="7" style="22" bestFit="1" customWidth="1"/>
    <col min="5797" max="5797" width="120.42578125" style="22" customWidth="1"/>
    <col min="5798" max="5798" width="14.5703125" style="22" bestFit="1" customWidth="1"/>
    <col min="5799" max="5799" width="9.140625" style="22"/>
    <col min="5800" max="5800" width="23.42578125" style="22" customWidth="1"/>
    <col min="5801" max="5801" width="3.42578125" style="22" customWidth="1"/>
    <col min="5802" max="5802" width="5" style="22" customWidth="1"/>
    <col min="5803" max="5803" width="4.28515625" style="22" customWidth="1"/>
    <col min="5804" max="5804" width="10.5703125" style="22" bestFit="1" customWidth="1"/>
    <col min="5805" max="5805" width="7.42578125" style="22" bestFit="1" customWidth="1"/>
    <col min="5806" max="5806" width="17" style="22" bestFit="1" customWidth="1"/>
    <col min="5807" max="5807" width="17" style="22" customWidth="1"/>
    <col min="5808" max="5808" width="38.85546875" style="22" bestFit="1" customWidth="1"/>
    <col min="5809" max="6050" width="9.140625" style="22"/>
    <col min="6051" max="6051" width="4" style="22" customWidth="1"/>
    <col min="6052" max="6052" width="7" style="22" bestFit="1" customWidth="1"/>
    <col min="6053" max="6053" width="120.42578125" style="22" customWidth="1"/>
    <col min="6054" max="6054" width="14.5703125" style="22" bestFit="1" customWidth="1"/>
    <col min="6055" max="6055" width="9.140625" style="22"/>
    <col min="6056" max="6056" width="23.42578125" style="22" customWidth="1"/>
    <col min="6057" max="6057" width="3.42578125" style="22" customWidth="1"/>
    <col min="6058" max="6058" width="5" style="22" customWidth="1"/>
    <col min="6059" max="6059" width="4.28515625" style="22" customWidth="1"/>
    <col min="6060" max="6060" width="10.5703125" style="22" bestFit="1" customWidth="1"/>
    <col min="6061" max="6061" width="7.42578125" style="22" bestFit="1" customWidth="1"/>
    <col min="6062" max="6062" width="17" style="22" bestFit="1" customWidth="1"/>
    <col min="6063" max="6063" width="17" style="22" customWidth="1"/>
    <col min="6064" max="6064" width="38.85546875" style="22" bestFit="1" customWidth="1"/>
    <col min="6065" max="6306" width="9.140625" style="22"/>
    <col min="6307" max="6307" width="4" style="22" customWidth="1"/>
    <col min="6308" max="6308" width="7" style="22" bestFit="1" customWidth="1"/>
    <col min="6309" max="6309" width="120.42578125" style="22" customWidth="1"/>
    <col min="6310" max="6310" width="14.5703125" style="22" bestFit="1" customWidth="1"/>
    <col min="6311" max="6311" width="9.140625" style="22"/>
    <col min="6312" max="6312" width="23.42578125" style="22" customWidth="1"/>
    <col min="6313" max="6313" width="3.42578125" style="22" customWidth="1"/>
    <col min="6314" max="6314" width="5" style="22" customWidth="1"/>
    <col min="6315" max="6315" width="4.28515625" style="22" customWidth="1"/>
    <col min="6316" max="6316" width="10.5703125" style="22" bestFit="1" customWidth="1"/>
    <col min="6317" max="6317" width="7.42578125" style="22" bestFit="1" customWidth="1"/>
    <col min="6318" max="6318" width="17" style="22" bestFit="1" customWidth="1"/>
    <col min="6319" max="6319" width="17" style="22" customWidth="1"/>
    <col min="6320" max="6320" width="38.85546875" style="22" bestFit="1" customWidth="1"/>
    <col min="6321" max="6562" width="9.140625" style="22"/>
    <col min="6563" max="6563" width="4" style="22" customWidth="1"/>
    <col min="6564" max="6564" width="7" style="22" bestFit="1" customWidth="1"/>
    <col min="6565" max="6565" width="120.42578125" style="22" customWidth="1"/>
    <col min="6566" max="6566" width="14.5703125" style="22" bestFit="1" customWidth="1"/>
    <col min="6567" max="6567" width="9.140625" style="22"/>
    <col min="6568" max="6568" width="23.42578125" style="22" customWidth="1"/>
    <col min="6569" max="6569" width="3.42578125" style="22" customWidth="1"/>
    <col min="6570" max="6570" width="5" style="22" customWidth="1"/>
    <col min="6571" max="6571" width="4.28515625" style="22" customWidth="1"/>
    <col min="6572" max="6572" width="10.5703125" style="22" bestFit="1" customWidth="1"/>
    <col min="6573" max="6573" width="7.42578125" style="22" bestFit="1" customWidth="1"/>
    <col min="6574" max="6574" width="17" style="22" bestFit="1" customWidth="1"/>
    <col min="6575" max="6575" width="17" style="22" customWidth="1"/>
    <col min="6576" max="6576" width="38.85546875" style="22" bestFit="1" customWidth="1"/>
    <col min="6577" max="6818" width="9.140625" style="22"/>
    <col min="6819" max="6819" width="4" style="22" customWidth="1"/>
    <col min="6820" max="6820" width="7" style="22" bestFit="1" customWidth="1"/>
    <col min="6821" max="6821" width="120.42578125" style="22" customWidth="1"/>
    <col min="6822" max="6822" width="14.5703125" style="22" bestFit="1" customWidth="1"/>
    <col min="6823" max="6823" width="9.140625" style="22"/>
    <col min="6824" max="6824" width="23.42578125" style="22" customWidth="1"/>
    <col min="6825" max="6825" width="3.42578125" style="22" customWidth="1"/>
    <col min="6826" max="6826" width="5" style="22" customWidth="1"/>
    <col min="6827" max="6827" width="4.28515625" style="22" customWidth="1"/>
    <col min="6828" max="6828" width="10.5703125" style="22" bestFit="1" customWidth="1"/>
    <col min="6829" max="6829" width="7.42578125" style="22" bestFit="1" customWidth="1"/>
    <col min="6830" max="6830" width="17" style="22" bestFit="1" customWidth="1"/>
    <col min="6831" max="6831" width="17" style="22" customWidth="1"/>
    <col min="6832" max="6832" width="38.85546875" style="22" bestFit="1" customWidth="1"/>
    <col min="6833" max="7074" width="9.140625" style="22"/>
    <col min="7075" max="7075" width="4" style="22" customWidth="1"/>
    <col min="7076" max="7076" width="7" style="22" bestFit="1" customWidth="1"/>
    <col min="7077" max="7077" width="120.42578125" style="22" customWidth="1"/>
    <col min="7078" max="7078" width="14.5703125" style="22" bestFit="1" customWidth="1"/>
    <col min="7079" max="7079" width="9.140625" style="22"/>
    <col min="7080" max="7080" width="23.42578125" style="22" customWidth="1"/>
    <col min="7081" max="7081" width="3.42578125" style="22" customWidth="1"/>
    <col min="7082" max="7082" width="5" style="22" customWidth="1"/>
    <col min="7083" max="7083" width="4.28515625" style="22" customWidth="1"/>
    <col min="7084" max="7084" width="10.5703125" style="22" bestFit="1" customWidth="1"/>
    <col min="7085" max="7085" width="7.42578125" style="22" bestFit="1" customWidth="1"/>
    <col min="7086" max="7086" width="17" style="22" bestFit="1" customWidth="1"/>
    <col min="7087" max="7087" width="17" style="22" customWidth="1"/>
    <col min="7088" max="7088" width="38.85546875" style="22" bestFit="1" customWidth="1"/>
    <col min="7089" max="7330" width="9.140625" style="22"/>
    <col min="7331" max="7331" width="4" style="22" customWidth="1"/>
    <col min="7332" max="7332" width="7" style="22" bestFit="1" customWidth="1"/>
    <col min="7333" max="7333" width="120.42578125" style="22" customWidth="1"/>
    <col min="7334" max="7334" width="14.5703125" style="22" bestFit="1" customWidth="1"/>
    <col min="7335" max="7335" width="9.140625" style="22"/>
    <col min="7336" max="7336" width="23.42578125" style="22" customWidth="1"/>
    <col min="7337" max="7337" width="3.42578125" style="22" customWidth="1"/>
    <col min="7338" max="7338" width="5" style="22" customWidth="1"/>
    <col min="7339" max="7339" width="4.28515625" style="22" customWidth="1"/>
    <col min="7340" max="7340" width="10.5703125" style="22" bestFit="1" customWidth="1"/>
    <col min="7341" max="7341" width="7.42578125" style="22" bestFit="1" customWidth="1"/>
    <col min="7342" max="7342" width="17" style="22" bestFit="1" customWidth="1"/>
    <col min="7343" max="7343" width="17" style="22" customWidth="1"/>
    <col min="7344" max="7344" width="38.85546875" style="22" bestFit="1" customWidth="1"/>
    <col min="7345" max="7586" width="9.140625" style="22"/>
    <col min="7587" max="7587" width="4" style="22" customWidth="1"/>
    <col min="7588" max="7588" width="7" style="22" bestFit="1" customWidth="1"/>
    <col min="7589" max="7589" width="120.42578125" style="22" customWidth="1"/>
    <col min="7590" max="7590" width="14.5703125" style="22" bestFit="1" customWidth="1"/>
    <col min="7591" max="7591" width="9.140625" style="22"/>
    <col min="7592" max="7592" width="23.42578125" style="22" customWidth="1"/>
    <col min="7593" max="7593" width="3.42578125" style="22" customWidth="1"/>
    <col min="7594" max="7594" width="5" style="22" customWidth="1"/>
    <col min="7595" max="7595" width="4.28515625" style="22" customWidth="1"/>
    <col min="7596" max="7596" width="10.5703125" style="22" bestFit="1" customWidth="1"/>
    <col min="7597" max="7597" width="7.42578125" style="22" bestFit="1" customWidth="1"/>
    <col min="7598" max="7598" width="17" style="22" bestFit="1" customWidth="1"/>
    <col min="7599" max="7599" width="17" style="22" customWidth="1"/>
    <col min="7600" max="7600" width="38.85546875" style="22" bestFit="1" customWidth="1"/>
    <col min="7601" max="7842" width="9.140625" style="22"/>
    <col min="7843" max="7843" width="4" style="22" customWidth="1"/>
    <col min="7844" max="7844" width="7" style="22" bestFit="1" customWidth="1"/>
    <col min="7845" max="7845" width="120.42578125" style="22" customWidth="1"/>
    <col min="7846" max="7846" width="14.5703125" style="22" bestFit="1" customWidth="1"/>
    <col min="7847" max="7847" width="9.140625" style="22"/>
    <col min="7848" max="7848" width="23.42578125" style="22" customWidth="1"/>
    <col min="7849" max="7849" width="3.42578125" style="22" customWidth="1"/>
    <col min="7850" max="7850" width="5" style="22" customWidth="1"/>
    <col min="7851" max="7851" width="4.28515625" style="22" customWidth="1"/>
    <col min="7852" max="7852" width="10.5703125" style="22" bestFit="1" customWidth="1"/>
    <col min="7853" max="7853" width="7.42578125" style="22" bestFit="1" customWidth="1"/>
    <col min="7854" max="7854" width="17" style="22" bestFit="1" customWidth="1"/>
    <col min="7855" max="7855" width="17" style="22" customWidth="1"/>
    <col min="7856" max="7856" width="38.85546875" style="22" bestFit="1" customWidth="1"/>
    <col min="7857" max="8098" width="9.140625" style="22"/>
    <col min="8099" max="8099" width="4" style="22" customWidth="1"/>
    <col min="8100" max="8100" width="7" style="22" bestFit="1" customWidth="1"/>
    <col min="8101" max="8101" width="120.42578125" style="22" customWidth="1"/>
    <col min="8102" max="8102" width="14.5703125" style="22" bestFit="1" customWidth="1"/>
    <col min="8103" max="8103" width="9.140625" style="22"/>
    <col min="8104" max="8104" width="23.42578125" style="22" customWidth="1"/>
    <col min="8105" max="8105" width="3.42578125" style="22" customWidth="1"/>
    <col min="8106" max="8106" width="5" style="22" customWidth="1"/>
    <col min="8107" max="8107" width="4.28515625" style="22" customWidth="1"/>
    <col min="8108" max="8108" width="10.5703125" style="22" bestFit="1" customWidth="1"/>
    <col min="8109" max="8109" width="7.42578125" style="22" bestFit="1" customWidth="1"/>
    <col min="8110" max="8110" width="17" style="22" bestFit="1" customWidth="1"/>
    <col min="8111" max="8111" width="17" style="22" customWidth="1"/>
    <col min="8112" max="8112" width="38.85546875" style="22" bestFit="1" customWidth="1"/>
    <col min="8113" max="8354" width="9.140625" style="22"/>
    <col min="8355" max="8355" width="4" style="22" customWidth="1"/>
    <col min="8356" max="8356" width="7" style="22" bestFit="1" customWidth="1"/>
    <col min="8357" max="8357" width="120.42578125" style="22" customWidth="1"/>
    <col min="8358" max="8358" width="14.5703125" style="22" bestFit="1" customWidth="1"/>
    <col min="8359" max="8359" width="9.140625" style="22"/>
    <col min="8360" max="8360" width="23.42578125" style="22" customWidth="1"/>
    <col min="8361" max="8361" width="3.42578125" style="22" customWidth="1"/>
    <col min="8362" max="8362" width="5" style="22" customWidth="1"/>
    <col min="8363" max="8363" width="4.28515625" style="22" customWidth="1"/>
    <col min="8364" max="8364" width="10.5703125" style="22" bestFit="1" customWidth="1"/>
    <col min="8365" max="8365" width="7.42578125" style="22" bestFit="1" customWidth="1"/>
    <col min="8366" max="8366" width="17" style="22" bestFit="1" customWidth="1"/>
    <col min="8367" max="8367" width="17" style="22" customWidth="1"/>
    <col min="8368" max="8368" width="38.85546875" style="22" bestFit="1" customWidth="1"/>
    <col min="8369" max="8610" width="9.140625" style="22"/>
    <col min="8611" max="8611" width="4" style="22" customWidth="1"/>
    <col min="8612" max="8612" width="7" style="22" bestFit="1" customWidth="1"/>
    <col min="8613" max="8613" width="120.42578125" style="22" customWidth="1"/>
    <col min="8614" max="8614" width="14.5703125" style="22" bestFit="1" customWidth="1"/>
    <col min="8615" max="8615" width="9.140625" style="22"/>
    <col min="8616" max="8616" width="23.42578125" style="22" customWidth="1"/>
    <col min="8617" max="8617" width="3.42578125" style="22" customWidth="1"/>
    <col min="8618" max="8618" width="5" style="22" customWidth="1"/>
    <col min="8619" max="8619" width="4.28515625" style="22" customWidth="1"/>
    <col min="8620" max="8620" width="10.5703125" style="22" bestFit="1" customWidth="1"/>
    <col min="8621" max="8621" width="7.42578125" style="22" bestFit="1" customWidth="1"/>
    <col min="8622" max="8622" width="17" style="22" bestFit="1" customWidth="1"/>
    <col min="8623" max="8623" width="17" style="22" customWidth="1"/>
    <col min="8624" max="8624" width="38.85546875" style="22" bestFit="1" customWidth="1"/>
    <col min="8625" max="8866" width="9.140625" style="22"/>
    <col min="8867" max="8867" width="4" style="22" customWidth="1"/>
    <col min="8868" max="8868" width="7" style="22" bestFit="1" customWidth="1"/>
    <col min="8869" max="8869" width="120.42578125" style="22" customWidth="1"/>
    <col min="8870" max="8870" width="14.5703125" style="22" bestFit="1" customWidth="1"/>
    <col min="8871" max="8871" width="9.140625" style="22"/>
    <col min="8872" max="8872" width="23.42578125" style="22" customWidth="1"/>
    <col min="8873" max="8873" width="3.42578125" style="22" customWidth="1"/>
    <col min="8874" max="8874" width="5" style="22" customWidth="1"/>
    <col min="8875" max="8875" width="4.28515625" style="22" customWidth="1"/>
    <col min="8876" max="8876" width="10.5703125" style="22" bestFit="1" customWidth="1"/>
    <col min="8877" max="8877" width="7.42578125" style="22" bestFit="1" customWidth="1"/>
    <col min="8878" max="8878" width="17" style="22" bestFit="1" customWidth="1"/>
    <col min="8879" max="8879" width="17" style="22" customWidth="1"/>
    <col min="8880" max="8880" width="38.85546875" style="22" bestFit="1" customWidth="1"/>
    <col min="8881" max="9122" width="9.140625" style="22"/>
    <col min="9123" max="9123" width="4" style="22" customWidth="1"/>
    <col min="9124" max="9124" width="7" style="22" bestFit="1" customWidth="1"/>
    <col min="9125" max="9125" width="120.42578125" style="22" customWidth="1"/>
    <col min="9126" max="9126" width="14.5703125" style="22" bestFit="1" customWidth="1"/>
    <col min="9127" max="9127" width="9.140625" style="22"/>
    <col min="9128" max="9128" width="23.42578125" style="22" customWidth="1"/>
    <col min="9129" max="9129" width="3.42578125" style="22" customWidth="1"/>
    <col min="9130" max="9130" width="5" style="22" customWidth="1"/>
    <col min="9131" max="9131" width="4.28515625" style="22" customWidth="1"/>
    <col min="9132" max="9132" width="10.5703125" style="22" bestFit="1" customWidth="1"/>
    <col min="9133" max="9133" width="7.42578125" style="22" bestFit="1" customWidth="1"/>
    <col min="9134" max="9134" width="17" style="22" bestFit="1" customWidth="1"/>
    <col min="9135" max="9135" width="17" style="22" customWidth="1"/>
    <col min="9136" max="9136" width="38.85546875" style="22" bestFit="1" customWidth="1"/>
    <col min="9137" max="9378" width="9.140625" style="22"/>
    <col min="9379" max="9379" width="4" style="22" customWidth="1"/>
    <col min="9380" max="9380" width="7" style="22" bestFit="1" customWidth="1"/>
    <col min="9381" max="9381" width="120.42578125" style="22" customWidth="1"/>
    <col min="9382" max="9382" width="14.5703125" style="22" bestFit="1" customWidth="1"/>
    <col min="9383" max="9383" width="9.140625" style="22"/>
    <col min="9384" max="9384" width="23.42578125" style="22" customWidth="1"/>
    <col min="9385" max="9385" width="3.42578125" style="22" customWidth="1"/>
    <col min="9386" max="9386" width="5" style="22" customWidth="1"/>
    <col min="9387" max="9387" width="4.28515625" style="22" customWidth="1"/>
    <col min="9388" max="9388" width="10.5703125" style="22" bestFit="1" customWidth="1"/>
    <col min="9389" max="9389" width="7.42578125" style="22" bestFit="1" customWidth="1"/>
    <col min="9390" max="9390" width="17" style="22" bestFit="1" customWidth="1"/>
    <col min="9391" max="9391" width="17" style="22" customWidth="1"/>
    <col min="9392" max="9392" width="38.85546875" style="22" bestFit="1" customWidth="1"/>
    <col min="9393" max="9634" width="9.140625" style="22"/>
    <col min="9635" max="9635" width="4" style="22" customWidth="1"/>
    <col min="9636" max="9636" width="7" style="22" bestFit="1" customWidth="1"/>
    <col min="9637" max="9637" width="120.42578125" style="22" customWidth="1"/>
    <col min="9638" max="9638" width="14.5703125" style="22" bestFit="1" customWidth="1"/>
    <col min="9639" max="9639" width="9.140625" style="22"/>
    <col min="9640" max="9640" width="23.42578125" style="22" customWidth="1"/>
    <col min="9641" max="9641" width="3.42578125" style="22" customWidth="1"/>
    <col min="9642" max="9642" width="5" style="22" customWidth="1"/>
    <col min="9643" max="9643" width="4.28515625" style="22" customWidth="1"/>
    <col min="9644" max="9644" width="10.5703125" style="22" bestFit="1" customWidth="1"/>
    <col min="9645" max="9645" width="7.42578125" style="22" bestFit="1" customWidth="1"/>
    <col min="9646" max="9646" width="17" style="22" bestFit="1" customWidth="1"/>
    <col min="9647" max="9647" width="17" style="22" customWidth="1"/>
    <col min="9648" max="9648" width="38.85546875" style="22" bestFit="1" customWidth="1"/>
    <col min="9649" max="9890" width="9.140625" style="22"/>
    <col min="9891" max="9891" width="4" style="22" customWidth="1"/>
    <col min="9892" max="9892" width="7" style="22" bestFit="1" customWidth="1"/>
    <col min="9893" max="9893" width="120.42578125" style="22" customWidth="1"/>
    <col min="9894" max="9894" width="14.5703125" style="22" bestFit="1" customWidth="1"/>
    <col min="9895" max="9895" width="9.140625" style="22"/>
    <col min="9896" max="9896" width="23.42578125" style="22" customWidth="1"/>
    <col min="9897" max="9897" width="3.42578125" style="22" customWidth="1"/>
    <col min="9898" max="9898" width="5" style="22" customWidth="1"/>
    <col min="9899" max="9899" width="4.28515625" style="22" customWidth="1"/>
    <col min="9900" max="9900" width="10.5703125" style="22" bestFit="1" customWidth="1"/>
    <col min="9901" max="9901" width="7.42578125" style="22" bestFit="1" customWidth="1"/>
    <col min="9902" max="9902" width="17" style="22" bestFit="1" customWidth="1"/>
    <col min="9903" max="9903" width="17" style="22" customWidth="1"/>
    <col min="9904" max="9904" width="38.85546875" style="22" bestFit="1" customWidth="1"/>
    <col min="9905" max="10146" width="9.140625" style="22"/>
    <col min="10147" max="10147" width="4" style="22" customWidth="1"/>
    <col min="10148" max="10148" width="7" style="22" bestFit="1" customWidth="1"/>
    <col min="10149" max="10149" width="120.42578125" style="22" customWidth="1"/>
    <col min="10150" max="10150" width="14.5703125" style="22" bestFit="1" customWidth="1"/>
    <col min="10151" max="10151" width="9.140625" style="22"/>
    <col min="10152" max="10152" width="23.42578125" style="22" customWidth="1"/>
    <col min="10153" max="10153" width="3.42578125" style="22" customWidth="1"/>
    <col min="10154" max="10154" width="5" style="22" customWidth="1"/>
    <col min="10155" max="10155" width="4.28515625" style="22" customWidth="1"/>
    <col min="10156" max="10156" width="10.5703125" style="22" bestFit="1" customWidth="1"/>
    <col min="10157" max="10157" width="7.42578125" style="22" bestFit="1" customWidth="1"/>
    <col min="10158" max="10158" width="17" style="22" bestFit="1" customWidth="1"/>
    <col min="10159" max="10159" width="17" style="22" customWidth="1"/>
    <col min="10160" max="10160" width="38.85546875" style="22" bestFit="1" customWidth="1"/>
    <col min="10161" max="10402" width="9.140625" style="22"/>
    <col min="10403" max="10403" width="4" style="22" customWidth="1"/>
    <col min="10404" max="10404" width="7" style="22" bestFit="1" customWidth="1"/>
    <col min="10405" max="10405" width="120.42578125" style="22" customWidth="1"/>
    <col min="10406" max="10406" width="14.5703125" style="22" bestFit="1" customWidth="1"/>
    <col min="10407" max="10407" width="9.140625" style="22"/>
    <col min="10408" max="10408" width="23.42578125" style="22" customWidth="1"/>
    <col min="10409" max="10409" width="3.42578125" style="22" customWidth="1"/>
    <col min="10410" max="10410" width="5" style="22" customWidth="1"/>
    <col min="10411" max="10411" width="4.28515625" style="22" customWidth="1"/>
    <col min="10412" max="10412" width="10.5703125" style="22" bestFit="1" customWidth="1"/>
    <col min="10413" max="10413" width="7.42578125" style="22" bestFit="1" customWidth="1"/>
    <col min="10414" max="10414" width="17" style="22" bestFit="1" customWidth="1"/>
    <col min="10415" max="10415" width="17" style="22" customWidth="1"/>
    <col min="10416" max="10416" width="38.85546875" style="22" bestFit="1" customWidth="1"/>
    <col min="10417" max="10658" width="9.140625" style="22"/>
    <col min="10659" max="10659" width="4" style="22" customWidth="1"/>
    <col min="10660" max="10660" width="7" style="22" bestFit="1" customWidth="1"/>
    <col min="10661" max="10661" width="120.42578125" style="22" customWidth="1"/>
    <col min="10662" max="10662" width="14.5703125" style="22" bestFit="1" customWidth="1"/>
    <col min="10663" max="10663" width="9.140625" style="22"/>
    <col min="10664" max="10664" width="23.42578125" style="22" customWidth="1"/>
    <col min="10665" max="10665" width="3.42578125" style="22" customWidth="1"/>
    <col min="10666" max="10666" width="5" style="22" customWidth="1"/>
    <col min="10667" max="10667" width="4.28515625" style="22" customWidth="1"/>
    <col min="10668" max="10668" width="10.5703125" style="22" bestFit="1" customWidth="1"/>
    <col min="10669" max="10669" width="7.42578125" style="22" bestFit="1" customWidth="1"/>
    <col min="10670" max="10670" width="17" style="22" bestFit="1" customWidth="1"/>
    <col min="10671" max="10671" width="17" style="22" customWidth="1"/>
    <col min="10672" max="10672" width="38.85546875" style="22" bestFit="1" customWidth="1"/>
    <col min="10673" max="10914" width="9.140625" style="22"/>
    <col min="10915" max="10915" width="4" style="22" customWidth="1"/>
    <col min="10916" max="10916" width="7" style="22" bestFit="1" customWidth="1"/>
    <col min="10917" max="10917" width="120.42578125" style="22" customWidth="1"/>
    <col min="10918" max="10918" width="14.5703125" style="22" bestFit="1" customWidth="1"/>
    <col min="10919" max="10919" width="9.140625" style="22"/>
    <col min="10920" max="10920" width="23.42578125" style="22" customWidth="1"/>
    <col min="10921" max="10921" width="3.42578125" style="22" customWidth="1"/>
    <col min="10922" max="10922" width="5" style="22" customWidth="1"/>
    <col min="10923" max="10923" width="4.28515625" style="22" customWidth="1"/>
    <col min="10924" max="10924" width="10.5703125" style="22" bestFit="1" customWidth="1"/>
    <col min="10925" max="10925" width="7.42578125" style="22" bestFit="1" customWidth="1"/>
    <col min="10926" max="10926" width="17" style="22" bestFit="1" customWidth="1"/>
    <col min="10927" max="10927" width="17" style="22" customWidth="1"/>
    <col min="10928" max="10928" width="38.85546875" style="22" bestFit="1" customWidth="1"/>
    <col min="10929" max="11170" width="9.140625" style="22"/>
    <col min="11171" max="11171" width="4" style="22" customWidth="1"/>
    <col min="11172" max="11172" width="7" style="22" bestFit="1" customWidth="1"/>
    <col min="11173" max="11173" width="120.42578125" style="22" customWidth="1"/>
    <col min="11174" max="11174" width="14.5703125" style="22" bestFit="1" customWidth="1"/>
    <col min="11175" max="11175" width="9.140625" style="22"/>
    <col min="11176" max="11176" width="23.42578125" style="22" customWidth="1"/>
    <col min="11177" max="11177" width="3.42578125" style="22" customWidth="1"/>
    <col min="11178" max="11178" width="5" style="22" customWidth="1"/>
    <col min="11179" max="11179" width="4.28515625" style="22" customWidth="1"/>
    <col min="11180" max="11180" width="10.5703125" style="22" bestFit="1" customWidth="1"/>
    <col min="11181" max="11181" width="7.42578125" style="22" bestFit="1" customWidth="1"/>
    <col min="11182" max="11182" width="17" style="22" bestFit="1" customWidth="1"/>
    <col min="11183" max="11183" width="17" style="22" customWidth="1"/>
    <col min="11184" max="11184" width="38.85546875" style="22" bestFit="1" customWidth="1"/>
    <col min="11185" max="11426" width="9.140625" style="22"/>
    <col min="11427" max="11427" width="4" style="22" customWidth="1"/>
    <col min="11428" max="11428" width="7" style="22" bestFit="1" customWidth="1"/>
    <col min="11429" max="11429" width="120.42578125" style="22" customWidth="1"/>
    <col min="11430" max="11430" width="14.5703125" style="22" bestFit="1" customWidth="1"/>
    <col min="11431" max="11431" width="9.140625" style="22"/>
    <col min="11432" max="11432" width="23.42578125" style="22" customWidth="1"/>
    <col min="11433" max="11433" width="3.42578125" style="22" customWidth="1"/>
    <col min="11434" max="11434" width="5" style="22" customWidth="1"/>
    <col min="11435" max="11435" width="4.28515625" style="22" customWidth="1"/>
    <col min="11436" max="11436" width="10.5703125" style="22" bestFit="1" customWidth="1"/>
    <col min="11437" max="11437" width="7.42578125" style="22" bestFit="1" customWidth="1"/>
    <col min="11438" max="11438" width="17" style="22" bestFit="1" customWidth="1"/>
    <col min="11439" max="11439" width="17" style="22" customWidth="1"/>
    <col min="11440" max="11440" width="38.85546875" style="22" bestFit="1" customWidth="1"/>
    <col min="11441" max="11682" width="9.140625" style="22"/>
    <col min="11683" max="11683" width="4" style="22" customWidth="1"/>
    <col min="11684" max="11684" width="7" style="22" bestFit="1" customWidth="1"/>
    <col min="11685" max="11685" width="120.42578125" style="22" customWidth="1"/>
    <col min="11686" max="11686" width="14.5703125" style="22" bestFit="1" customWidth="1"/>
    <col min="11687" max="11687" width="9.140625" style="22"/>
    <col min="11688" max="11688" width="23.42578125" style="22" customWidth="1"/>
    <col min="11689" max="11689" width="3.42578125" style="22" customWidth="1"/>
    <col min="11690" max="11690" width="5" style="22" customWidth="1"/>
    <col min="11691" max="11691" width="4.28515625" style="22" customWidth="1"/>
    <col min="11692" max="11692" width="10.5703125" style="22" bestFit="1" customWidth="1"/>
    <col min="11693" max="11693" width="7.42578125" style="22" bestFit="1" customWidth="1"/>
    <col min="11694" max="11694" width="17" style="22" bestFit="1" customWidth="1"/>
    <col min="11695" max="11695" width="17" style="22" customWidth="1"/>
    <col min="11696" max="11696" width="38.85546875" style="22" bestFit="1" customWidth="1"/>
    <col min="11697" max="11938" width="9.140625" style="22"/>
    <col min="11939" max="11939" width="4" style="22" customWidth="1"/>
    <col min="11940" max="11940" width="7" style="22" bestFit="1" customWidth="1"/>
    <col min="11941" max="11941" width="120.42578125" style="22" customWidth="1"/>
    <col min="11942" max="11942" width="14.5703125" style="22" bestFit="1" customWidth="1"/>
    <col min="11943" max="11943" width="9.140625" style="22"/>
    <col min="11944" max="11944" width="23.42578125" style="22" customWidth="1"/>
    <col min="11945" max="11945" width="3.42578125" style="22" customWidth="1"/>
    <col min="11946" max="11946" width="5" style="22" customWidth="1"/>
    <col min="11947" max="11947" width="4.28515625" style="22" customWidth="1"/>
    <col min="11948" max="11948" width="10.5703125" style="22" bestFit="1" customWidth="1"/>
    <col min="11949" max="11949" width="7.42578125" style="22" bestFit="1" customWidth="1"/>
    <col min="11950" max="11950" width="17" style="22" bestFit="1" customWidth="1"/>
    <col min="11951" max="11951" width="17" style="22" customWidth="1"/>
    <col min="11952" max="11952" width="38.85546875" style="22" bestFit="1" customWidth="1"/>
    <col min="11953" max="12194" width="9.140625" style="22"/>
    <col min="12195" max="12195" width="4" style="22" customWidth="1"/>
    <col min="12196" max="12196" width="7" style="22" bestFit="1" customWidth="1"/>
    <col min="12197" max="12197" width="120.42578125" style="22" customWidth="1"/>
    <col min="12198" max="12198" width="14.5703125" style="22" bestFit="1" customWidth="1"/>
    <col min="12199" max="12199" width="9.140625" style="22"/>
    <col min="12200" max="12200" width="23.42578125" style="22" customWidth="1"/>
    <col min="12201" max="12201" width="3.42578125" style="22" customWidth="1"/>
    <col min="12202" max="12202" width="5" style="22" customWidth="1"/>
    <col min="12203" max="12203" width="4.28515625" style="22" customWidth="1"/>
    <col min="12204" max="12204" width="10.5703125" style="22" bestFit="1" customWidth="1"/>
    <col min="12205" max="12205" width="7.42578125" style="22" bestFit="1" customWidth="1"/>
    <col min="12206" max="12206" width="17" style="22" bestFit="1" customWidth="1"/>
    <col min="12207" max="12207" width="17" style="22" customWidth="1"/>
    <col min="12208" max="12208" width="38.85546875" style="22" bestFit="1" customWidth="1"/>
    <col min="12209" max="12450" width="9.140625" style="22"/>
    <col min="12451" max="12451" width="4" style="22" customWidth="1"/>
    <col min="12452" max="12452" width="7" style="22" bestFit="1" customWidth="1"/>
    <col min="12453" max="12453" width="120.42578125" style="22" customWidth="1"/>
    <col min="12454" max="12454" width="14.5703125" style="22" bestFit="1" customWidth="1"/>
    <col min="12455" max="12455" width="9.140625" style="22"/>
    <col min="12456" max="12456" width="23.42578125" style="22" customWidth="1"/>
    <col min="12457" max="12457" width="3.42578125" style="22" customWidth="1"/>
    <col min="12458" max="12458" width="5" style="22" customWidth="1"/>
    <col min="12459" max="12459" width="4.28515625" style="22" customWidth="1"/>
    <col min="12460" max="12460" width="10.5703125" style="22" bestFit="1" customWidth="1"/>
    <col min="12461" max="12461" width="7.42578125" style="22" bestFit="1" customWidth="1"/>
    <col min="12462" max="12462" width="17" style="22" bestFit="1" customWidth="1"/>
    <col min="12463" max="12463" width="17" style="22" customWidth="1"/>
    <col min="12464" max="12464" width="38.85546875" style="22" bestFit="1" customWidth="1"/>
    <col min="12465" max="12706" width="9.140625" style="22"/>
    <col min="12707" max="12707" width="4" style="22" customWidth="1"/>
    <col min="12708" max="12708" width="7" style="22" bestFit="1" customWidth="1"/>
    <col min="12709" max="12709" width="120.42578125" style="22" customWidth="1"/>
    <col min="12710" max="12710" width="14.5703125" style="22" bestFit="1" customWidth="1"/>
    <col min="12711" max="12711" width="9.140625" style="22"/>
    <col min="12712" max="12712" width="23.42578125" style="22" customWidth="1"/>
    <col min="12713" max="12713" width="3.42578125" style="22" customWidth="1"/>
    <col min="12714" max="12714" width="5" style="22" customWidth="1"/>
    <col min="12715" max="12715" width="4.28515625" style="22" customWidth="1"/>
    <col min="12716" max="12716" width="10.5703125" style="22" bestFit="1" customWidth="1"/>
    <col min="12717" max="12717" width="7.42578125" style="22" bestFit="1" customWidth="1"/>
    <col min="12718" max="12718" width="17" style="22" bestFit="1" customWidth="1"/>
    <col min="12719" max="12719" width="17" style="22" customWidth="1"/>
    <col min="12720" max="12720" width="38.85546875" style="22" bestFit="1" customWidth="1"/>
    <col min="12721" max="12962" width="9.140625" style="22"/>
    <col min="12963" max="12963" width="4" style="22" customWidth="1"/>
    <col min="12964" max="12964" width="7" style="22" bestFit="1" customWidth="1"/>
    <col min="12965" max="12965" width="120.42578125" style="22" customWidth="1"/>
    <col min="12966" max="12966" width="14.5703125" style="22" bestFit="1" customWidth="1"/>
    <col min="12967" max="12967" width="9.140625" style="22"/>
    <col min="12968" max="12968" width="23.42578125" style="22" customWidth="1"/>
    <col min="12969" max="12969" width="3.42578125" style="22" customWidth="1"/>
    <col min="12970" max="12970" width="5" style="22" customWidth="1"/>
    <col min="12971" max="12971" width="4.28515625" style="22" customWidth="1"/>
    <col min="12972" max="12972" width="10.5703125" style="22" bestFit="1" customWidth="1"/>
    <col min="12973" max="12973" width="7.42578125" style="22" bestFit="1" customWidth="1"/>
    <col min="12974" max="12974" width="17" style="22" bestFit="1" customWidth="1"/>
    <col min="12975" max="12975" width="17" style="22" customWidth="1"/>
    <col min="12976" max="12976" width="38.85546875" style="22" bestFit="1" customWidth="1"/>
    <col min="12977" max="13218" width="9.140625" style="22"/>
    <col min="13219" max="13219" width="4" style="22" customWidth="1"/>
    <col min="13220" max="13220" width="7" style="22" bestFit="1" customWidth="1"/>
    <col min="13221" max="13221" width="120.42578125" style="22" customWidth="1"/>
    <col min="13222" max="13222" width="14.5703125" style="22" bestFit="1" customWidth="1"/>
    <col min="13223" max="13223" width="9.140625" style="22"/>
    <col min="13224" max="13224" width="23.42578125" style="22" customWidth="1"/>
    <col min="13225" max="13225" width="3.42578125" style="22" customWidth="1"/>
    <col min="13226" max="13226" width="5" style="22" customWidth="1"/>
    <col min="13227" max="13227" width="4.28515625" style="22" customWidth="1"/>
    <col min="13228" max="13228" width="10.5703125" style="22" bestFit="1" customWidth="1"/>
    <col min="13229" max="13229" width="7.42578125" style="22" bestFit="1" customWidth="1"/>
    <col min="13230" max="13230" width="17" style="22" bestFit="1" customWidth="1"/>
    <col min="13231" max="13231" width="17" style="22" customWidth="1"/>
    <col min="13232" max="13232" width="38.85546875" style="22" bestFit="1" customWidth="1"/>
    <col min="13233" max="13474" width="9.140625" style="22"/>
    <col min="13475" max="13475" width="4" style="22" customWidth="1"/>
    <col min="13476" max="13476" width="7" style="22" bestFit="1" customWidth="1"/>
    <col min="13477" max="13477" width="120.42578125" style="22" customWidth="1"/>
    <col min="13478" max="13478" width="14.5703125" style="22" bestFit="1" customWidth="1"/>
    <col min="13479" max="13479" width="9.140625" style="22"/>
    <col min="13480" max="13480" width="23.42578125" style="22" customWidth="1"/>
    <col min="13481" max="13481" width="3.42578125" style="22" customWidth="1"/>
    <col min="13482" max="13482" width="5" style="22" customWidth="1"/>
    <col min="13483" max="13483" width="4.28515625" style="22" customWidth="1"/>
    <col min="13484" max="13484" width="10.5703125" style="22" bestFit="1" customWidth="1"/>
    <col min="13485" max="13485" width="7.42578125" style="22" bestFit="1" customWidth="1"/>
    <col min="13486" max="13486" width="17" style="22" bestFit="1" customWidth="1"/>
    <col min="13487" max="13487" width="17" style="22" customWidth="1"/>
    <col min="13488" max="13488" width="38.85546875" style="22" bestFit="1" customWidth="1"/>
    <col min="13489" max="13730" width="9.140625" style="22"/>
    <col min="13731" max="13731" width="4" style="22" customWidth="1"/>
    <col min="13732" max="13732" width="7" style="22" bestFit="1" customWidth="1"/>
    <col min="13733" max="13733" width="120.42578125" style="22" customWidth="1"/>
    <col min="13734" max="13734" width="14.5703125" style="22" bestFit="1" customWidth="1"/>
    <col min="13735" max="13735" width="9.140625" style="22"/>
    <col min="13736" max="13736" width="23.42578125" style="22" customWidth="1"/>
    <col min="13737" max="13737" width="3.42578125" style="22" customWidth="1"/>
    <col min="13738" max="13738" width="5" style="22" customWidth="1"/>
    <col min="13739" max="13739" width="4.28515625" style="22" customWidth="1"/>
    <col min="13740" max="13740" width="10.5703125" style="22" bestFit="1" customWidth="1"/>
    <col min="13741" max="13741" width="7.42578125" style="22" bestFit="1" customWidth="1"/>
    <col min="13742" max="13742" width="17" style="22" bestFit="1" customWidth="1"/>
    <col min="13743" max="13743" width="17" style="22" customWidth="1"/>
    <col min="13744" max="13744" width="38.85546875" style="22" bestFit="1" customWidth="1"/>
    <col min="13745" max="13986" width="9.140625" style="22"/>
    <col min="13987" max="13987" width="4" style="22" customWidth="1"/>
    <col min="13988" max="13988" width="7" style="22" bestFit="1" customWidth="1"/>
    <col min="13989" max="13989" width="120.42578125" style="22" customWidth="1"/>
    <col min="13990" max="13990" width="14.5703125" style="22" bestFit="1" customWidth="1"/>
    <col min="13991" max="13991" width="9.140625" style="22"/>
    <col min="13992" max="13992" width="23.42578125" style="22" customWidth="1"/>
    <col min="13993" max="13993" width="3.42578125" style="22" customWidth="1"/>
    <col min="13994" max="13994" width="5" style="22" customWidth="1"/>
    <col min="13995" max="13995" width="4.28515625" style="22" customWidth="1"/>
    <col min="13996" max="13996" width="10.5703125" style="22" bestFit="1" customWidth="1"/>
    <col min="13997" max="13997" width="7.42578125" style="22" bestFit="1" customWidth="1"/>
    <col min="13998" max="13998" width="17" style="22" bestFit="1" customWidth="1"/>
    <col min="13999" max="13999" width="17" style="22" customWidth="1"/>
    <col min="14000" max="14000" width="38.85546875" style="22" bestFit="1" customWidth="1"/>
    <col min="14001" max="14242" width="9.140625" style="22"/>
    <col min="14243" max="14243" width="4" style="22" customWidth="1"/>
    <col min="14244" max="14244" width="7" style="22" bestFit="1" customWidth="1"/>
    <col min="14245" max="14245" width="120.42578125" style="22" customWidth="1"/>
    <col min="14246" max="14246" width="14.5703125" style="22" bestFit="1" customWidth="1"/>
    <col min="14247" max="14247" width="9.140625" style="22"/>
    <col min="14248" max="14248" width="23.42578125" style="22" customWidth="1"/>
    <col min="14249" max="14249" width="3.42578125" style="22" customWidth="1"/>
    <col min="14250" max="14250" width="5" style="22" customWidth="1"/>
    <col min="14251" max="14251" width="4.28515625" style="22" customWidth="1"/>
    <col min="14252" max="14252" width="10.5703125" style="22" bestFit="1" customWidth="1"/>
    <col min="14253" max="14253" width="7.42578125" style="22" bestFit="1" customWidth="1"/>
    <col min="14254" max="14254" width="17" style="22" bestFit="1" customWidth="1"/>
    <col min="14255" max="14255" width="17" style="22" customWidth="1"/>
    <col min="14256" max="14256" width="38.85546875" style="22" bestFit="1" customWidth="1"/>
    <col min="14257" max="14498" width="9.140625" style="22"/>
    <col min="14499" max="14499" width="4" style="22" customWidth="1"/>
    <col min="14500" max="14500" width="7" style="22" bestFit="1" customWidth="1"/>
    <col min="14501" max="14501" width="120.42578125" style="22" customWidth="1"/>
    <col min="14502" max="14502" width="14.5703125" style="22" bestFit="1" customWidth="1"/>
    <col min="14503" max="14503" width="9.140625" style="22"/>
    <col min="14504" max="14504" width="23.42578125" style="22" customWidth="1"/>
    <col min="14505" max="14505" width="3.42578125" style="22" customWidth="1"/>
    <col min="14506" max="14506" width="5" style="22" customWidth="1"/>
    <col min="14507" max="14507" width="4.28515625" style="22" customWidth="1"/>
    <col min="14508" max="14508" width="10.5703125" style="22" bestFit="1" customWidth="1"/>
    <col min="14509" max="14509" width="7.42578125" style="22" bestFit="1" customWidth="1"/>
    <col min="14510" max="14510" width="17" style="22" bestFit="1" customWidth="1"/>
    <col min="14511" max="14511" width="17" style="22" customWidth="1"/>
    <col min="14512" max="14512" width="38.85546875" style="22" bestFit="1" customWidth="1"/>
    <col min="14513" max="14754" width="9.140625" style="22"/>
    <col min="14755" max="14755" width="4" style="22" customWidth="1"/>
    <col min="14756" max="14756" width="7" style="22" bestFit="1" customWidth="1"/>
    <col min="14757" max="14757" width="120.42578125" style="22" customWidth="1"/>
    <col min="14758" max="14758" width="14.5703125" style="22" bestFit="1" customWidth="1"/>
    <col min="14759" max="14759" width="9.140625" style="22"/>
    <col min="14760" max="14760" width="23.42578125" style="22" customWidth="1"/>
    <col min="14761" max="14761" width="3.42578125" style="22" customWidth="1"/>
    <col min="14762" max="14762" width="5" style="22" customWidth="1"/>
    <col min="14763" max="14763" width="4.28515625" style="22" customWidth="1"/>
    <col min="14764" max="14764" width="10.5703125" style="22" bestFit="1" customWidth="1"/>
    <col min="14765" max="14765" width="7.42578125" style="22" bestFit="1" customWidth="1"/>
    <col min="14766" max="14766" width="17" style="22" bestFit="1" customWidth="1"/>
    <col min="14767" max="14767" width="17" style="22" customWidth="1"/>
    <col min="14768" max="14768" width="38.85546875" style="22" bestFit="1" customWidth="1"/>
    <col min="14769" max="15010" width="9.140625" style="22"/>
    <col min="15011" max="15011" width="4" style="22" customWidth="1"/>
    <col min="15012" max="15012" width="7" style="22" bestFit="1" customWidth="1"/>
    <col min="15013" max="15013" width="120.42578125" style="22" customWidth="1"/>
    <col min="15014" max="15014" width="14.5703125" style="22" bestFit="1" customWidth="1"/>
    <col min="15015" max="15015" width="9.140625" style="22"/>
    <col min="15016" max="15016" width="23.42578125" style="22" customWidth="1"/>
    <col min="15017" max="15017" width="3.42578125" style="22" customWidth="1"/>
    <col min="15018" max="15018" width="5" style="22" customWidth="1"/>
    <col min="15019" max="15019" width="4.28515625" style="22" customWidth="1"/>
    <col min="15020" max="15020" width="10.5703125" style="22" bestFit="1" customWidth="1"/>
    <col min="15021" max="15021" width="7.42578125" style="22" bestFit="1" customWidth="1"/>
    <col min="15022" max="15022" width="17" style="22" bestFit="1" customWidth="1"/>
    <col min="15023" max="15023" width="17" style="22" customWidth="1"/>
    <col min="15024" max="15024" width="38.85546875" style="22" bestFit="1" customWidth="1"/>
    <col min="15025" max="15266" width="9.140625" style="22"/>
    <col min="15267" max="15267" width="4" style="22" customWidth="1"/>
    <col min="15268" max="15268" width="7" style="22" bestFit="1" customWidth="1"/>
    <col min="15269" max="15269" width="120.42578125" style="22" customWidth="1"/>
    <col min="15270" max="15270" width="14.5703125" style="22" bestFit="1" customWidth="1"/>
    <col min="15271" max="15271" width="9.140625" style="22"/>
    <col min="15272" max="15272" width="23.42578125" style="22" customWidth="1"/>
    <col min="15273" max="15273" width="3.42578125" style="22" customWidth="1"/>
    <col min="15274" max="15274" width="5" style="22" customWidth="1"/>
    <col min="15275" max="15275" width="4.28515625" style="22" customWidth="1"/>
    <col min="15276" max="15276" width="10.5703125" style="22" bestFit="1" customWidth="1"/>
    <col min="15277" max="15277" width="7.42578125" style="22" bestFit="1" customWidth="1"/>
    <col min="15278" max="15278" width="17" style="22" bestFit="1" customWidth="1"/>
    <col min="15279" max="15279" width="17" style="22" customWidth="1"/>
    <col min="15280" max="15280" width="38.85546875" style="22" bestFit="1" customWidth="1"/>
    <col min="15281" max="15522" width="9.140625" style="22"/>
    <col min="15523" max="15523" width="4" style="22" customWidth="1"/>
    <col min="15524" max="15524" width="7" style="22" bestFit="1" customWidth="1"/>
    <col min="15525" max="15525" width="120.42578125" style="22" customWidth="1"/>
    <col min="15526" max="15526" width="14.5703125" style="22" bestFit="1" customWidth="1"/>
    <col min="15527" max="15527" width="9.140625" style="22"/>
    <col min="15528" max="15528" width="23.42578125" style="22" customWidth="1"/>
    <col min="15529" max="15529" width="3.42578125" style="22" customWidth="1"/>
    <col min="15530" max="15530" width="5" style="22" customWidth="1"/>
    <col min="15531" max="15531" width="4.28515625" style="22" customWidth="1"/>
    <col min="15532" max="15532" width="10.5703125" style="22" bestFit="1" customWidth="1"/>
    <col min="15533" max="15533" width="7.42578125" style="22" bestFit="1" customWidth="1"/>
    <col min="15534" max="15534" width="17" style="22" bestFit="1" customWidth="1"/>
    <col min="15535" max="15535" width="17" style="22" customWidth="1"/>
    <col min="15536" max="15536" width="38.85546875" style="22" bestFit="1" customWidth="1"/>
    <col min="15537" max="15778" width="9.140625" style="22"/>
    <col min="15779" max="15779" width="4" style="22" customWidth="1"/>
    <col min="15780" max="15780" width="7" style="22" bestFit="1" customWidth="1"/>
    <col min="15781" max="15781" width="120.42578125" style="22" customWidth="1"/>
    <col min="15782" max="15782" width="14.5703125" style="22" bestFit="1" customWidth="1"/>
    <col min="15783" max="15783" width="9.140625" style="22"/>
    <col min="15784" max="15784" width="23.42578125" style="22" customWidth="1"/>
    <col min="15785" max="15785" width="3.42578125" style="22" customWidth="1"/>
    <col min="15786" max="15786" width="5" style="22" customWidth="1"/>
    <col min="15787" max="15787" width="4.28515625" style="22" customWidth="1"/>
    <col min="15788" max="15788" width="10.5703125" style="22" bestFit="1" customWidth="1"/>
    <col min="15789" max="15789" width="7.42578125" style="22" bestFit="1" customWidth="1"/>
    <col min="15790" max="15790" width="17" style="22" bestFit="1" customWidth="1"/>
    <col min="15791" max="15791" width="17" style="22" customWidth="1"/>
    <col min="15792" max="15792" width="38.85546875" style="22" bestFit="1" customWidth="1"/>
    <col min="15793" max="16034" width="9.140625" style="22"/>
    <col min="16035" max="16035" width="4" style="22" customWidth="1"/>
    <col min="16036" max="16036" width="7" style="22" bestFit="1" customWidth="1"/>
    <col min="16037" max="16037" width="120.42578125" style="22" customWidth="1"/>
    <col min="16038" max="16038" width="14.5703125" style="22" bestFit="1" customWidth="1"/>
    <col min="16039" max="16039" width="9.140625" style="22"/>
    <col min="16040" max="16040" width="23.42578125" style="22" customWidth="1"/>
    <col min="16041" max="16041" width="3.42578125" style="22" customWidth="1"/>
    <col min="16042" max="16042" width="5" style="22" customWidth="1"/>
    <col min="16043" max="16043" width="4.28515625" style="22" customWidth="1"/>
    <col min="16044" max="16044" width="10.5703125" style="22" bestFit="1" customWidth="1"/>
    <col min="16045" max="16045" width="7.42578125" style="22" bestFit="1" customWidth="1"/>
    <col min="16046" max="16046" width="17" style="22" bestFit="1" customWidth="1"/>
    <col min="16047" max="16047" width="17" style="22" customWidth="1"/>
    <col min="16048" max="16048" width="38.85546875" style="22" bestFit="1" customWidth="1"/>
    <col min="16049" max="16384" width="9.140625" style="22"/>
  </cols>
  <sheetData>
    <row r="2" spans="1:11">
      <c r="B2" s="197" t="s">
        <v>139</v>
      </c>
      <c r="C2" s="198"/>
      <c r="D2" s="198"/>
      <c r="E2" s="198"/>
      <c r="F2" s="194" t="s">
        <v>120</v>
      </c>
      <c r="G2" s="194"/>
      <c r="H2" s="194"/>
      <c r="I2" s="194"/>
      <c r="J2" s="194"/>
    </row>
    <row r="3" spans="1:11">
      <c r="B3" s="199" t="s">
        <v>140</v>
      </c>
      <c r="C3" s="200"/>
      <c r="D3" s="200"/>
      <c r="E3" s="200"/>
      <c r="F3" s="194"/>
      <c r="G3" s="194"/>
      <c r="H3" s="194"/>
      <c r="I3" s="194"/>
      <c r="J3" s="194"/>
    </row>
    <row r="4" spans="1:11">
      <c r="B4" s="199" t="s">
        <v>585</v>
      </c>
      <c r="C4" s="200"/>
      <c r="D4" s="200"/>
      <c r="E4" s="200"/>
      <c r="F4" s="194" t="s">
        <v>8</v>
      </c>
      <c r="G4" s="194"/>
      <c r="H4" s="194"/>
      <c r="I4" s="194"/>
      <c r="J4" s="194" t="s">
        <v>16</v>
      </c>
    </row>
    <row r="5" spans="1:11">
      <c r="B5" s="135" t="s">
        <v>142</v>
      </c>
      <c r="C5" s="137"/>
      <c r="D5" s="137"/>
      <c r="E5" s="137"/>
      <c r="F5" s="194"/>
      <c r="G5" s="194"/>
      <c r="H5" s="194"/>
      <c r="I5" s="194"/>
      <c r="J5" s="194"/>
    </row>
    <row r="6" spans="1:11">
      <c r="B6" s="201" t="s">
        <v>512</v>
      </c>
      <c r="C6" s="202"/>
      <c r="D6" s="202"/>
      <c r="E6" s="202"/>
      <c r="F6" s="194"/>
      <c r="G6" s="194"/>
      <c r="H6" s="194"/>
      <c r="I6" s="194"/>
      <c r="J6" s="194"/>
    </row>
    <row r="7" spans="1:11">
      <c r="B7" s="195" t="s">
        <v>150</v>
      </c>
      <c r="C7" s="195" t="s">
        <v>24</v>
      </c>
      <c r="D7" s="195" t="s">
        <v>4</v>
      </c>
      <c r="E7" s="195" t="s">
        <v>5</v>
      </c>
      <c r="F7" s="195" t="s">
        <v>6</v>
      </c>
      <c r="G7" s="195" t="s">
        <v>7</v>
      </c>
      <c r="H7" s="196" t="s">
        <v>10</v>
      </c>
      <c r="I7" s="193" t="s">
        <v>14</v>
      </c>
      <c r="J7" s="193"/>
    </row>
    <row r="8" spans="1:11" s="24" customFormat="1">
      <c r="A8" s="57"/>
      <c r="B8" s="195"/>
      <c r="C8" s="195"/>
      <c r="D8" s="195"/>
      <c r="E8" s="195"/>
      <c r="F8" s="195"/>
      <c r="G8" s="195"/>
      <c r="H8" s="196"/>
      <c r="I8" s="134" t="s">
        <v>12</v>
      </c>
      <c r="J8" s="134" t="s">
        <v>13</v>
      </c>
    </row>
    <row r="9" spans="1:11">
      <c r="B9" s="40" t="s">
        <v>151</v>
      </c>
      <c r="C9" s="40"/>
      <c r="D9" s="42" t="s">
        <v>25</v>
      </c>
      <c r="E9" s="42"/>
      <c r="F9" s="42"/>
      <c r="G9" s="41"/>
      <c r="H9" s="23"/>
      <c r="I9" s="43"/>
      <c r="J9" s="44"/>
    </row>
    <row r="10" spans="1:11">
      <c r="B10" s="45" t="s">
        <v>513</v>
      </c>
      <c r="C10" s="45">
        <v>1600436</v>
      </c>
      <c r="D10" s="46" t="s">
        <v>26</v>
      </c>
      <c r="E10" s="46"/>
      <c r="F10" s="46"/>
      <c r="G10" s="47" t="s">
        <v>564</v>
      </c>
      <c r="H10" s="19">
        <v>604.41999999999996</v>
      </c>
      <c r="I10" s="20"/>
      <c r="J10" s="21">
        <f>ROUND(I10*H10,2)</f>
        <v>0</v>
      </c>
    </row>
    <row r="11" spans="1:11">
      <c r="B11" s="45" t="s">
        <v>514</v>
      </c>
      <c r="C11" s="45">
        <v>1600990</v>
      </c>
      <c r="D11" s="46" t="s">
        <v>27</v>
      </c>
      <c r="E11" s="46"/>
      <c r="F11" s="46"/>
      <c r="G11" s="47" t="s">
        <v>564</v>
      </c>
      <c r="H11" s="19">
        <v>91.35</v>
      </c>
      <c r="I11" s="20"/>
      <c r="J11" s="21">
        <f t="shared" ref="J11:J20" si="0">ROUND(I11*H11,2)</f>
        <v>0</v>
      </c>
    </row>
    <row r="12" spans="1:11">
      <c r="B12" s="45" t="s">
        <v>515</v>
      </c>
      <c r="C12" s="45">
        <v>5213364</v>
      </c>
      <c r="D12" s="46" t="s">
        <v>28</v>
      </c>
      <c r="E12" s="46"/>
      <c r="F12" s="46"/>
      <c r="G12" s="47" t="s">
        <v>565</v>
      </c>
      <c r="H12" s="19">
        <v>0.34</v>
      </c>
      <c r="I12" s="20"/>
      <c r="J12" s="21">
        <f t="shared" si="0"/>
        <v>0</v>
      </c>
    </row>
    <row r="13" spans="1:11">
      <c r="B13" s="45" t="s">
        <v>516</v>
      </c>
      <c r="C13" s="45">
        <v>4915667</v>
      </c>
      <c r="D13" s="105" t="s">
        <v>284</v>
      </c>
      <c r="E13" s="46"/>
      <c r="F13" s="46"/>
      <c r="G13" s="47" t="s">
        <v>564</v>
      </c>
      <c r="H13" s="19">
        <v>187.71</v>
      </c>
      <c r="I13" s="20"/>
      <c r="J13" s="21">
        <f t="shared" si="0"/>
        <v>0</v>
      </c>
    </row>
    <row r="14" spans="1:11">
      <c r="A14" s="54"/>
      <c r="B14" s="45" t="s">
        <v>517</v>
      </c>
      <c r="C14" s="111" t="s">
        <v>560</v>
      </c>
      <c r="D14" s="46" t="s">
        <v>551</v>
      </c>
      <c r="E14" s="46"/>
      <c r="F14" s="46"/>
      <c r="G14" s="47" t="s">
        <v>565</v>
      </c>
      <c r="H14" s="19">
        <v>1523.21</v>
      </c>
      <c r="I14" s="20"/>
      <c r="J14" s="21">
        <f t="shared" si="0"/>
        <v>0</v>
      </c>
      <c r="K14" s="149"/>
    </row>
    <row r="15" spans="1:11">
      <c r="A15" s="54"/>
      <c r="B15" s="45" t="s">
        <v>518</v>
      </c>
      <c r="C15" s="111" t="s">
        <v>123</v>
      </c>
      <c r="D15" s="112" t="s">
        <v>285</v>
      </c>
      <c r="E15" s="46"/>
      <c r="F15" s="46"/>
      <c r="G15" s="47" t="s">
        <v>565</v>
      </c>
      <c r="H15" s="19">
        <v>227.3</v>
      </c>
      <c r="I15" s="20"/>
      <c r="J15" s="21">
        <f t="shared" si="0"/>
        <v>0</v>
      </c>
    </row>
    <row r="16" spans="1:11">
      <c r="A16" s="54"/>
      <c r="B16" s="45" t="s">
        <v>519</v>
      </c>
      <c r="C16" s="111" t="s">
        <v>124</v>
      </c>
      <c r="D16" s="112" t="s">
        <v>354</v>
      </c>
      <c r="E16" s="46"/>
      <c r="F16" s="46"/>
      <c r="G16" s="47" t="s">
        <v>566</v>
      </c>
      <c r="H16" s="19">
        <v>1</v>
      </c>
      <c r="I16" s="20"/>
      <c r="J16" s="21">
        <f t="shared" si="0"/>
        <v>0</v>
      </c>
    </row>
    <row r="17" spans="1:233">
      <c r="A17" s="54"/>
      <c r="B17" s="45" t="s">
        <v>520</v>
      </c>
      <c r="C17" s="111" t="s">
        <v>523</v>
      </c>
      <c r="D17" s="112" t="s">
        <v>524</v>
      </c>
      <c r="E17" s="46"/>
      <c r="F17" s="46"/>
      <c r="G17" s="47" t="s">
        <v>566</v>
      </c>
      <c r="H17" s="19">
        <v>1</v>
      </c>
      <c r="I17" s="20"/>
      <c r="J17" s="21">
        <f t="shared" ref="J17" si="1">ROUND(I17*H17,2)</f>
        <v>0</v>
      </c>
    </row>
    <row r="18" spans="1:233">
      <c r="A18" s="54"/>
      <c r="B18" s="45" t="s">
        <v>521</v>
      </c>
      <c r="C18" s="111">
        <v>4915768</v>
      </c>
      <c r="D18" s="112" t="s">
        <v>286</v>
      </c>
      <c r="E18" s="112"/>
      <c r="F18" s="112"/>
      <c r="G18" s="113" t="s">
        <v>564</v>
      </c>
      <c r="H18" s="108">
        <v>32</v>
      </c>
      <c r="I18" s="20"/>
      <c r="J18" s="21">
        <f t="shared" si="0"/>
        <v>0</v>
      </c>
    </row>
    <row r="19" spans="1:233">
      <c r="A19" s="54"/>
      <c r="B19" s="45" t="s">
        <v>522</v>
      </c>
      <c r="C19" s="111">
        <v>4805749</v>
      </c>
      <c r="D19" s="112" t="s">
        <v>287</v>
      </c>
      <c r="E19" s="112"/>
      <c r="F19" s="112"/>
      <c r="G19" s="113" t="s">
        <v>564</v>
      </c>
      <c r="H19" s="108">
        <v>1.0900000000000001</v>
      </c>
      <c r="I19" s="20"/>
      <c r="J19" s="21">
        <f t="shared" si="0"/>
        <v>0</v>
      </c>
    </row>
    <row r="20" spans="1:233" s="136" customFormat="1" ht="24">
      <c r="A20" s="55"/>
      <c r="B20" s="128" t="s">
        <v>557</v>
      </c>
      <c r="C20" s="129">
        <v>97622</v>
      </c>
      <c r="D20" s="130" t="s">
        <v>563</v>
      </c>
      <c r="E20" s="130"/>
      <c r="F20" s="130"/>
      <c r="G20" s="131" t="s">
        <v>564</v>
      </c>
      <c r="H20" s="108">
        <v>9</v>
      </c>
      <c r="I20" s="126"/>
      <c r="J20" s="127">
        <f t="shared" si="0"/>
        <v>0</v>
      </c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</row>
    <row r="21" spans="1:233" s="136" customFormat="1">
      <c r="A21" s="55"/>
      <c r="B21" s="128" t="s">
        <v>594</v>
      </c>
      <c r="C21" s="111">
        <v>1600404</v>
      </c>
      <c r="D21" s="130" t="s">
        <v>596</v>
      </c>
      <c r="E21" s="130"/>
      <c r="F21" s="130"/>
      <c r="G21" s="131" t="s">
        <v>556</v>
      </c>
      <c r="H21" s="108">
        <v>42</v>
      </c>
      <c r="I21" s="126"/>
      <c r="J21" s="127">
        <f t="shared" ref="J21:J22" si="2">ROUND(I21*H21,2)</f>
        <v>0</v>
      </c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</row>
    <row r="22" spans="1:233" s="136" customFormat="1" ht="36">
      <c r="A22" s="55"/>
      <c r="B22" s="128" t="s">
        <v>597</v>
      </c>
      <c r="C22" s="111" t="s">
        <v>598</v>
      </c>
      <c r="D22" s="130" t="s">
        <v>599</v>
      </c>
      <c r="E22" s="130"/>
      <c r="F22" s="130"/>
      <c r="G22" s="47" t="s">
        <v>566</v>
      </c>
      <c r="H22" s="108">
        <v>1</v>
      </c>
      <c r="I22" s="126"/>
      <c r="J22" s="127">
        <f t="shared" si="2"/>
        <v>0</v>
      </c>
      <c r="K22" s="22"/>
      <c r="L22" s="149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</row>
    <row r="23" spans="1:233">
      <c r="A23" s="54"/>
      <c r="B23" s="45"/>
      <c r="C23" s="45"/>
      <c r="D23" s="46"/>
      <c r="E23" s="46"/>
      <c r="F23" s="46"/>
      <c r="G23" s="47"/>
      <c r="H23" s="19"/>
      <c r="I23" s="20"/>
      <c r="J23" s="21"/>
    </row>
    <row r="24" spans="1:233">
      <c r="A24" s="54"/>
      <c r="B24" s="48"/>
      <c r="C24" s="48"/>
      <c r="D24" s="49" t="str">
        <f>"TOTAL "&amp;D9&amp;""</f>
        <v xml:space="preserve">TOTAL SERVIÇOS PRELIMINARES  </v>
      </c>
      <c r="E24" s="49"/>
      <c r="F24" s="49"/>
      <c r="G24" s="50"/>
      <c r="H24" s="25"/>
      <c r="I24" s="26"/>
      <c r="J24" s="27">
        <f>SUM(J10:J23)</f>
        <v>0</v>
      </c>
    </row>
    <row r="25" spans="1:233">
      <c r="A25" s="54"/>
      <c r="B25" s="45"/>
      <c r="C25" s="45"/>
      <c r="D25" s="46"/>
      <c r="E25" s="46"/>
      <c r="F25" s="46"/>
      <c r="G25" s="47"/>
      <c r="H25" s="19"/>
      <c r="I25" s="20"/>
      <c r="J25" s="21"/>
    </row>
    <row r="26" spans="1:233">
      <c r="A26" s="54"/>
      <c r="B26" s="40" t="s">
        <v>152</v>
      </c>
      <c r="C26" s="40"/>
      <c r="D26" s="42" t="s">
        <v>29</v>
      </c>
      <c r="E26" s="42"/>
      <c r="F26" s="42"/>
      <c r="G26" s="41"/>
      <c r="H26" s="23"/>
      <c r="I26" s="43"/>
      <c r="J26" s="44"/>
    </row>
    <row r="27" spans="1:233">
      <c r="A27" s="54"/>
      <c r="B27" s="45" t="s">
        <v>153</v>
      </c>
      <c r="C27" s="45"/>
      <c r="D27" s="46" t="s">
        <v>30</v>
      </c>
      <c r="E27" s="46"/>
      <c r="F27" s="46"/>
      <c r="G27" s="47"/>
      <c r="H27" s="19"/>
      <c r="I27" s="20"/>
      <c r="J27" s="21"/>
    </row>
    <row r="28" spans="1:233">
      <c r="A28" s="54"/>
      <c r="B28" s="45" t="s">
        <v>154</v>
      </c>
      <c r="C28" s="45">
        <v>5502978</v>
      </c>
      <c r="D28" s="46" t="s">
        <v>31</v>
      </c>
      <c r="E28" s="46"/>
      <c r="F28" s="46"/>
      <c r="G28" s="47" t="s">
        <v>564</v>
      </c>
      <c r="H28" s="19">
        <v>421.46</v>
      </c>
      <c r="I28" s="20"/>
      <c r="J28" s="21">
        <f t="shared" ref="J28:J37" si="3">ROUND(I28*H28,2)</f>
        <v>0</v>
      </c>
    </row>
    <row r="29" spans="1:233">
      <c r="A29" s="54"/>
      <c r="B29" s="45" t="s">
        <v>155</v>
      </c>
      <c r="C29" s="45">
        <v>5503041</v>
      </c>
      <c r="D29" s="46" t="s">
        <v>32</v>
      </c>
      <c r="E29" s="46"/>
      <c r="F29" s="46"/>
      <c r="G29" s="47" t="s">
        <v>564</v>
      </c>
      <c r="H29" s="19">
        <v>526.01</v>
      </c>
      <c r="I29" s="20"/>
      <c r="J29" s="21">
        <f t="shared" si="3"/>
        <v>0</v>
      </c>
    </row>
    <row r="30" spans="1:233">
      <c r="A30" s="54"/>
      <c r="B30" s="45" t="s">
        <v>156</v>
      </c>
      <c r="C30" s="45"/>
      <c r="D30" s="46" t="s">
        <v>33</v>
      </c>
      <c r="E30" s="46"/>
      <c r="F30" s="46"/>
      <c r="G30" s="47"/>
      <c r="H30" s="19"/>
      <c r="I30" s="20"/>
      <c r="J30" s="21"/>
    </row>
    <row r="31" spans="1:233" ht="36">
      <c r="A31" s="54"/>
      <c r="B31" s="45" t="s">
        <v>157</v>
      </c>
      <c r="C31" s="45">
        <v>5502836</v>
      </c>
      <c r="D31" s="46" t="s">
        <v>34</v>
      </c>
      <c r="E31" s="46"/>
      <c r="F31" s="46"/>
      <c r="G31" s="47" t="s">
        <v>564</v>
      </c>
      <c r="H31" s="19">
        <v>458.55</v>
      </c>
      <c r="I31" s="20"/>
      <c r="J31" s="21">
        <f t="shared" si="3"/>
        <v>0</v>
      </c>
    </row>
    <row r="32" spans="1:233" ht="24">
      <c r="A32" s="58"/>
      <c r="B32" s="45" t="s">
        <v>158</v>
      </c>
      <c r="C32" s="45">
        <v>5915321</v>
      </c>
      <c r="D32" s="46" t="s">
        <v>35</v>
      </c>
      <c r="E32" s="46"/>
      <c r="F32" s="46"/>
      <c r="G32" s="47" t="s">
        <v>567</v>
      </c>
      <c r="H32" s="19">
        <v>7428.51</v>
      </c>
      <c r="I32" s="20"/>
      <c r="J32" s="21">
        <f t="shared" si="3"/>
        <v>0</v>
      </c>
      <c r="K32" s="149"/>
    </row>
    <row r="33" spans="1:11">
      <c r="A33" s="58"/>
      <c r="B33" s="45" t="s">
        <v>159</v>
      </c>
      <c r="C33" s="45" t="s">
        <v>125</v>
      </c>
      <c r="D33" s="46" t="s">
        <v>36</v>
      </c>
      <c r="E33" s="46"/>
      <c r="F33" s="46"/>
      <c r="G33" s="47" t="s">
        <v>564</v>
      </c>
      <c r="H33" s="19">
        <v>458.55</v>
      </c>
      <c r="I33" s="20"/>
      <c r="J33" s="21">
        <f t="shared" si="3"/>
        <v>0</v>
      </c>
    </row>
    <row r="34" spans="1:11">
      <c r="A34" s="58"/>
      <c r="B34" s="45" t="s">
        <v>292</v>
      </c>
      <c r="C34" s="45"/>
      <c r="D34" s="46" t="s">
        <v>355</v>
      </c>
      <c r="E34" s="46"/>
      <c r="F34" s="46"/>
      <c r="G34" s="47"/>
      <c r="H34" s="19"/>
      <c r="I34" s="20"/>
      <c r="J34" s="21"/>
    </row>
    <row r="35" spans="1:11" ht="36">
      <c r="A35" s="55"/>
      <c r="B35" s="45" t="s">
        <v>356</v>
      </c>
      <c r="C35" s="111">
        <v>5915459</v>
      </c>
      <c r="D35" s="102" t="s">
        <v>289</v>
      </c>
      <c r="E35" s="46"/>
      <c r="F35" s="46"/>
      <c r="G35" s="47" t="s">
        <v>568</v>
      </c>
      <c r="H35" s="19">
        <v>182.95</v>
      </c>
      <c r="I35" s="20"/>
      <c r="J35" s="21">
        <f t="shared" si="3"/>
        <v>0</v>
      </c>
    </row>
    <row r="36" spans="1:11" ht="24">
      <c r="A36" s="55"/>
      <c r="B36" s="45" t="s">
        <v>357</v>
      </c>
      <c r="C36" s="111">
        <v>5914344</v>
      </c>
      <c r="D36" s="102" t="s">
        <v>290</v>
      </c>
      <c r="E36" s="46"/>
      <c r="F36" s="46"/>
      <c r="G36" s="47" t="s">
        <v>567</v>
      </c>
      <c r="H36" s="19">
        <v>2963.79</v>
      </c>
      <c r="I36" s="20"/>
      <c r="J36" s="21">
        <f t="shared" si="3"/>
        <v>0</v>
      </c>
      <c r="K36" s="149"/>
    </row>
    <row r="37" spans="1:11">
      <c r="A37" s="55"/>
      <c r="B37" s="45" t="s">
        <v>358</v>
      </c>
      <c r="C37" s="111" t="s">
        <v>125</v>
      </c>
      <c r="D37" s="46" t="s">
        <v>36</v>
      </c>
      <c r="E37" s="46"/>
      <c r="F37" s="46"/>
      <c r="G37" s="47" t="s">
        <v>564</v>
      </c>
      <c r="H37" s="19">
        <v>121.97</v>
      </c>
      <c r="I37" s="20"/>
      <c r="J37" s="21">
        <f t="shared" si="3"/>
        <v>0</v>
      </c>
    </row>
    <row r="38" spans="1:11">
      <c r="B38" s="45"/>
      <c r="C38" s="45"/>
      <c r="D38" s="46"/>
      <c r="E38" s="46"/>
      <c r="F38" s="46"/>
      <c r="G38" s="47"/>
      <c r="H38" s="19"/>
      <c r="I38" s="20"/>
      <c r="J38" s="21"/>
    </row>
    <row r="39" spans="1:11">
      <c r="A39" s="54"/>
      <c r="B39" s="48"/>
      <c r="C39" s="48"/>
      <c r="D39" s="49" t="str">
        <f>"TOTAL "&amp;D26&amp;""</f>
        <v xml:space="preserve">TOTAL TERRAPLENAGEM  </v>
      </c>
      <c r="E39" s="49"/>
      <c r="F39" s="49"/>
      <c r="G39" s="50"/>
      <c r="H39" s="25"/>
      <c r="I39" s="26"/>
      <c r="J39" s="27">
        <f>SUM(J27:J38)</f>
        <v>0</v>
      </c>
    </row>
    <row r="40" spans="1:11">
      <c r="A40" s="54"/>
      <c r="B40" s="45"/>
      <c r="C40" s="45"/>
      <c r="D40" s="46"/>
      <c r="E40" s="46"/>
      <c r="F40" s="46"/>
      <c r="G40" s="47"/>
      <c r="H40" s="19"/>
      <c r="I40" s="20"/>
      <c r="J40" s="21"/>
    </row>
    <row r="41" spans="1:11">
      <c r="A41" s="54"/>
      <c r="B41" s="142" t="s">
        <v>160</v>
      </c>
      <c r="C41" s="142"/>
      <c r="D41" s="143" t="s">
        <v>37</v>
      </c>
      <c r="E41" s="143"/>
      <c r="F41" s="143"/>
      <c r="G41" s="144"/>
      <c r="H41" s="23"/>
      <c r="I41" s="43"/>
      <c r="J41" s="138"/>
    </row>
    <row r="42" spans="1:11">
      <c r="A42" s="54"/>
      <c r="B42" s="128" t="s">
        <v>161</v>
      </c>
      <c r="C42" s="128"/>
      <c r="D42" s="141" t="s">
        <v>38</v>
      </c>
      <c r="E42" s="141"/>
      <c r="F42" s="141"/>
      <c r="G42" s="131"/>
      <c r="H42" s="19"/>
      <c r="I42" s="20"/>
      <c r="J42" s="140"/>
    </row>
    <row r="43" spans="1:11" ht="24">
      <c r="A43" s="54"/>
      <c r="B43" s="128" t="s">
        <v>531</v>
      </c>
      <c r="C43" s="128">
        <v>2003369</v>
      </c>
      <c r="D43" s="141" t="s">
        <v>39</v>
      </c>
      <c r="E43" s="141"/>
      <c r="F43" s="141"/>
      <c r="G43" s="131" t="s">
        <v>556</v>
      </c>
      <c r="H43" s="19">
        <v>221</v>
      </c>
      <c r="I43" s="20"/>
      <c r="J43" s="21">
        <f t="shared" ref="J43:J60" si="4">ROUND(I43*H43,2)</f>
        <v>0</v>
      </c>
    </row>
    <row r="44" spans="1:11" ht="24">
      <c r="A44" s="54"/>
      <c r="B44" s="128" t="s">
        <v>532</v>
      </c>
      <c r="C44" s="128">
        <v>2003377</v>
      </c>
      <c r="D44" s="141" t="s">
        <v>40</v>
      </c>
      <c r="E44" s="141"/>
      <c r="F44" s="141"/>
      <c r="G44" s="131" t="s">
        <v>556</v>
      </c>
      <c r="H44" s="19">
        <v>217</v>
      </c>
      <c r="I44" s="20"/>
      <c r="J44" s="21">
        <f t="shared" si="4"/>
        <v>0</v>
      </c>
    </row>
    <row r="45" spans="1:11" ht="48">
      <c r="B45" s="128" t="s">
        <v>533</v>
      </c>
      <c r="C45" s="129">
        <v>94273</v>
      </c>
      <c r="D45" s="130" t="s">
        <v>530</v>
      </c>
      <c r="E45" s="130"/>
      <c r="F45" s="145"/>
      <c r="G45" s="146" t="s">
        <v>556</v>
      </c>
      <c r="H45" s="19">
        <v>1962.74</v>
      </c>
      <c r="I45" s="20"/>
      <c r="J45" s="21">
        <f>ROUND(I45*H45,2)</f>
        <v>0</v>
      </c>
      <c r="K45" s="149"/>
    </row>
    <row r="46" spans="1:11">
      <c r="B46" s="128" t="s">
        <v>534</v>
      </c>
      <c r="C46" s="129" t="s">
        <v>340</v>
      </c>
      <c r="D46" s="130" t="s">
        <v>326</v>
      </c>
      <c r="E46" s="130"/>
      <c r="F46" s="145"/>
      <c r="G46" s="146" t="s">
        <v>556</v>
      </c>
      <c r="H46" s="19">
        <v>1443.85</v>
      </c>
      <c r="I46" s="20"/>
      <c r="J46" s="21">
        <f>ROUND(I46*H46,2)</f>
        <v>0</v>
      </c>
      <c r="K46" s="149"/>
    </row>
    <row r="47" spans="1:11" ht="24">
      <c r="A47" s="54"/>
      <c r="B47" s="128" t="s">
        <v>535</v>
      </c>
      <c r="C47" s="129">
        <v>2003626</v>
      </c>
      <c r="D47" s="130" t="s">
        <v>562</v>
      </c>
      <c r="E47" s="141"/>
      <c r="F47" s="141"/>
      <c r="G47" s="131" t="s">
        <v>569</v>
      </c>
      <c r="H47" s="19">
        <v>8</v>
      </c>
      <c r="I47" s="20"/>
      <c r="J47" s="21">
        <f t="shared" si="4"/>
        <v>0</v>
      </c>
    </row>
    <row r="48" spans="1:11" ht="36">
      <c r="A48" s="58"/>
      <c r="B48" s="128" t="s">
        <v>536</v>
      </c>
      <c r="C48" s="129" t="s">
        <v>559</v>
      </c>
      <c r="D48" s="130" t="s">
        <v>359</v>
      </c>
      <c r="E48" s="130"/>
      <c r="F48" s="130"/>
      <c r="G48" s="147" t="s">
        <v>556</v>
      </c>
      <c r="H48" s="108">
        <v>159.56</v>
      </c>
      <c r="I48" s="20"/>
      <c r="J48" s="21">
        <f t="shared" si="4"/>
        <v>0</v>
      </c>
    </row>
    <row r="49" spans="1:12">
      <c r="A49" s="54"/>
      <c r="B49" s="128" t="s">
        <v>162</v>
      </c>
      <c r="C49" s="128"/>
      <c r="D49" s="141" t="s">
        <v>41</v>
      </c>
      <c r="E49" s="141"/>
      <c r="F49" s="141"/>
      <c r="G49" s="131"/>
      <c r="H49" s="139"/>
      <c r="I49" s="20"/>
      <c r="J49" s="21"/>
    </row>
    <row r="50" spans="1:12">
      <c r="A50" s="54"/>
      <c r="B50" s="128" t="s">
        <v>581</v>
      </c>
      <c r="C50" s="128">
        <v>4805757</v>
      </c>
      <c r="D50" s="141" t="s">
        <v>49</v>
      </c>
      <c r="E50" s="141"/>
      <c r="F50" s="141"/>
      <c r="G50" s="131" t="s">
        <v>564</v>
      </c>
      <c r="H50" s="19">
        <v>324.08999999999997</v>
      </c>
      <c r="I50" s="20"/>
      <c r="J50" s="21">
        <f t="shared" si="4"/>
        <v>0</v>
      </c>
    </row>
    <row r="51" spans="1:12">
      <c r="A51" s="54"/>
      <c r="B51" s="128" t="s">
        <v>582</v>
      </c>
      <c r="C51" s="129">
        <v>4815671</v>
      </c>
      <c r="D51" s="130" t="s">
        <v>50</v>
      </c>
      <c r="E51" s="141"/>
      <c r="F51" s="141"/>
      <c r="G51" s="131" t="s">
        <v>570</v>
      </c>
      <c r="H51" s="19">
        <v>165.62</v>
      </c>
      <c r="I51" s="20"/>
      <c r="J51" s="21">
        <f t="shared" ref="J51" si="5">ROUND(I51*H51,2)</f>
        <v>0</v>
      </c>
    </row>
    <row r="52" spans="1:12" ht="24">
      <c r="A52" s="54"/>
      <c r="B52" s="128" t="s">
        <v>583</v>
      </c>
      <c r="C52" s="128">
        <v>101572</v>
      </c>
      <c r="D52" s="141" t="s">
        <v>360</v>
      </c>
      <c r="E52" s="141"/>
      <c r="F52" s="141"/>
      <c r="G52" s="131" t="s">
        <v>565</v>
      </c>
      <c r="H52" s="19">
        <v>498.6</v>
      </c>
      <c r="I52" s="20"/>
      <c r="J52" s="21">
        <f t="shared" si="4"/>
        <v>0</v>
      </c>
    </row>
    <row r="53" spans="1:12" ht="24">
      <c r="A53" s="58"/>
      <c r="B53" s="128" t="s">
        <v>584</v>
      </c>
      <c r="C53" s="128">
        <v>90696</v>
      </c>
      <c r="D53" s="141" t="s">
        <v>595</v>
      </c>
      <c r="E53" s="141"/>
      <c r="F53" s="141"/>
      <c r="G53" s="131" t="s">
        <v>556</v>
      </c>
      <c r="H53" s="19">
        <v>46</v>
      </c>
      <c r="I53" s="20"/>
      <c r="J53" s="21">
        <f t="shared" si="4"/>
        <v>0</v>
      </c>
    </row>
    <row r="54" spans="1:12">
      <c r="A54" s="58"/>
      <c r="B54" s="128" t="s">
        <v>576</v>
      </c>
      <c r="C54" s="128">
        <v>804013</v>
      </c>
      <c r="D54" s="141" t="s">
        <v>361</v>
      </c>
      <c r="E54" s="141"/>
      <c r="F54" s="141"/>
      <c r="G54" s="131" t="s">
        <v>556</v>
      </c>
      <c r="H54" s="19">
        <v>41</v>
      </c>
      <c r="I54" s="20"/>
      <c r="J54" s="21">
        <f t="shared" si="4"/>
        <v>0</v>
      </c>
    </row>
    <row r="55" spans="1:12">
      <c r="A55" s="54"/>
      <c r="B55" s="128" t="s">
        <v>577</v>
      </c>
      <c r="C55" s="128">
        <v>804021</v>
      </c>
      <c r="D55" s="141" t="s">
        <v>586</v>
      </c>
      <c r="E55" s="141"/>
      <c r="F55" s="141"/>
      <c r="G55" s="131" t="s">
        <v>556</v>
      </c>
      <c r="H55" s="19">
        <v>66</v>
      </c>
      <c r="I55" s="20"/>
      <c r="J55" s="21">
        <f t="shared" si="4"/>
        <v>0</v>
      </c>
    </row>
    <row r="56" spans="1:12">
      <c r="A56" s="54"/>
      <c r="B56" s="128" t="s">
        <v>578</v>
      </c>
      <c r="C56" s="128">
        <v>2003642</v>
      </c>
      <c r="D56" s="141" t="s">
        <v>587</v>
      </c>
      <c r="E56" s="141"/>
      <c r="F56" s="141"/>
      <c r="G56" s="131" t="s">
        <v>288</v>
      </c>
      <c r="H56" s="19">
        <v>4</v>
      </c>
      <c r="I56" s="20"/>
      <c r="J56" s="21">
        <f t="shared" si="4"/>
        <v>0</v>
      </c>
      <c r="L56" s="149"/>
    </row>
    <row r="57" spans="1:12">
      <c r="A57" s="54"/>
      <c r="B57" s="128" t="s">
        <v>579</v>
      </c>
      <c r="C57" s="128">
        <v>2003644</v>
      </c>
      <c r="D57" s="141" t="s">
        <v>588</v>
      </c>
      <c r="E57" s="141"/>
      <c r="F57" s="141"/>
      <c r="G57" s="131" t="s">
        <v>288</v>
      </c>
      <c r="H57" s="19">
        <v>2</v>
      </c>
      <c r="I57" s="20"/>
      <c r="J57" s="21">
        <f t="shared" si="4"/>
        <v>0</v>
      </c>
      <c r="L57" s="149"/>
    </row>
    <row r="58" spans="1:12">
      <c r="A58" s="54"/>
      <c r="B58" s="128" t="s">
        <v>591</v>
      </c>
      <c r="C58" s="128">
        <v>2003680</v>
      </c>
      <c r="D58" s="141" t="s">
        <v>589</v>
      </c>
      <c r="E58" s="141"/>
      <c r="F58" s="141"/>
      <c r="G58" s="131" t="s">
        <v>288</v>
      </c>
      <c r="H58" s="19">
        <v>2</v>
      </c>
      <c r="I58" s="20"/>
      <c r="J58" s="21">
        <f t="shared" si="4"/>
        <v>0</v>
      </c>
      <c r="L58" s="149"/>
    </row>
    <row r="59" spans="1:12">
      <c r="A59" s="54"/>
      <c r="B59" s="128" t="s">
        <v>592</v>
      </c>
      <c r="C59" s="128">
        <v>2003682</v>
      </c>
      <c r="D59" s="141" t="s">
        <v>590</v>
      </c>
      <c r="E59" s="141"/>
      <c r="F59" s="141"/>
      <c r="G59" s="131" t="s">
        <v>288</v>
      </c>
      <c r="H59" s="19">
        <v>1</v>
      </c>
      <c r="I59" s="20"/>
      <c r="J59" s="21">
        <f t="shared" si="4"/>
        <v>0</v>
      </c>
      <c r="L59" s="149"/>
    </row>
    <row r="60" spans="1:12">
      <c r="A60" s="54"/>
      <c r="B60" s="128" t="s">
        <v>593</v>
      </c>
      <c r="C60" s="128">
        <v>2003718</v>
      </c>
      <c r="D60" s="141" t="s">
        <v>580</v>
      </c>
      <c r="E60" s="141"/>
      <c r="F60" s="141"/>
      <c r="G60" s="131" t="s">
        <v>288</v>
      </c>
      <c r="H60" s="19">
        <v>3</v>
      </c>
      <c r="I60" s="20"/>
      <c r="J60" s="21">
        <f t="shared" si="4"/>
        <v>0</v>
      </c>
      <c r="L60" s="149"/>
    </row>
    <row r="61" spans="1:12">
      <c r="A61" s="54"/>
      <c r="B61" s="45"/>
      <c r="C61" s="45"/>
      <c r="D61" s="46"/>
      <c r="E61" s="46"/>
      <c r="F61" s="46"/>
      <c r="G61" s="47"/>
      <c r="H61" s="19"/>
      <c r="I61" s="20"/>
      <c r="J61" s="21"/>
    </row>
    <row r="62" spans="1:12">
      <c r="A62" s="54"/>
      <c r="B62" s="48"/>
      <c r="C62" s="48"/>
      <c r="D62" s="49" t="str">
        <f>"TOTAL "&amp;D41&amp;""</f>
        <v xml:space="preserve">TOTAL DRENAGEM E OAC  </v>
      </c>
      <c r="E62" s="49"/>
      <c r="F62" s="49"/>
      <c r="G62" s="50"/>
      <c r="H62" s="25"/>
      <c r="I62" s="26"/>
      <c r="J62" s="27">
        <f>SUM(J42:J61)</f>
        <v>0</v>
      </c>
    </row>
    <row r="63" spans="1:12">
      <c r="A63" s="54"/>
      <c r="B63" s="45"/>
      <c r="C63" s="45"/>
      <c r="D63" s="46"/>
      <c r="E63" s="46"/>
      <c r="F63" s="46"/>
      <c r="G63" s="47"/>
      <c r="H63" s="19"/>
      <c r="I63" s="20"/>
      <c r="J63" s="21"/>
    </row>
    <row r="64" spans="1:12">
      <c r="A64" s="54"/>
      <c r="B64" s="40" t="s">
        <v>163</v>
      </c>
      <c r="C64" s="40"/>
      <c r="D64" s="42" t="s">
        <v>42</v>
      </c>
      <c r="E64" s="42"/>
      <c r="F64" s="42"/>
      <c r="G64" s="41"/>
      <c r="H64" s="23"/>
      <c r="I64" s="43"/>
      <c r="J64" s="44"/>
    </row>
    <row r="65" spans="1:12">
      <c r="A65" s="54"/>
      <c r="B65" s="45" t="s">
        <v>164</v>
      </c>
      <c r="C65" s="45"/>
      <c r="D65" s="46" t="s">
        <v>43</v>
      </c>
      <c r="E65" s="46"/>
      <c r="F65" s="46"/>
      <c r="G65" s="47"/>
      <c r="H65" s="19"/>
      <c r="I65" s="20"/>
      <c r="J65" s="21"/>
    </row>
    <row r="66" spans="1:12">
      <c r="A66" s="54"/>
      <c r="B66" s="45" t="s">
        <v>165</v>
      </c>
      <c r="C66" s="45"/>
      <c r="D66" s="46" t="s">
        <v>44</v>
      </c>
      <c r="E66" s="46"/>
      <c r="F66" s="46"/>
      <c r="G66" s="47"/>
      <c r="H66" s="19"/>
      <c r="I66" s="20"/>
      <c r="J66" s="21"/>
    </row>
    <row r="67" spans="1:12">
      <c r="A67" s="54"/>
      <c r="B67" s="45" t="s">
        <v>166</v>
      </c>
      <c r="C67" s="45">
        <v>2306066</v>
      </c>
      <c r="D67" s="46" t="s">
        <v>362</v>
      </c>
      <c r="E67" s="46"/>
      <c r="F67" s="46"/>
      <c r="G67" s="47" t="s">
        <v>556</v>
      </c>
      <c r="H67" s="19">
        <v>732.5</v>
      </c>
      <c r="I67" s="20"/>
      <c r="J67" s="21">
        <f t="shared" ref="J67:J72" si="6">ROUND(I67*H67,2)</f>
        <v>0</v>
      </c>
    </row>
    <row r="68" spans="1:12">
      <c r="A68" s="54"/>
      <c r="B68" s="45" t="s">
        <v>167</v>
      </c>
      <c r="C68" s="45">
        <v>2306070</v>
      </c>
      <c r="D68" s="46" t="s">
        <v>363</v>
      </c>
      <c r="E68" s="46"/>
      <c r="F68" s="46"/>
      <c r="G68" s="47" t="s">
        <v>556</v>
      </c>
      <c r="H68" s="19">
        <v>964</v>
      </c>
      <c r="I68" s="20"/>
      <c r="J68" s="21">
        <f t="shared" si="6"/>
        <v>0</v>
      </c>
      <c r="L68" s="149"/>
    </row>
    <row r="69" spans="1:12">
      <c r="A69" s="54"/>
      <c r="B69" s="45" t="s">
        <v>168</v>
      </c>
      <c r="C69" s="45">
        <v>407819</v>
      </c>
      <c r="D69" s="46" t="s">
        <v>45</v>
      </c>
      <c r="E69" s="46"/>
      <c r="F69" s="46"/>
      <c r="G69" s="47" t="s">
        <v>554</v>
      </c>
      <c r="H69" s="19">
        <v>51628</v>
      </c>
      <c r="I69" s="20"/>
      <c r="J69" s="21">
        <f t="shared" si="6"/>
        <v>0</v>
      </c>
      <c r="K69" s="149"/>
    </row>
    <row r="70" spans="1:12">
      <c r="A70" s="54"/>
      <c r="B70" s="45" t="s">
        <v>169</v>
      </c>
      <c r="C70" s="45">
        <v>2306248</v>
      </c>
      <c r="D70" s="46" t="s">
        <v>364</v>
      </c>
      <c r="E70" s="46"/>
      <c r="F70" s="46"/>
      <c r="G70" s="47" t="s">
        <v>564</v>
      </c>
      <c r="H70" s="19">
        <v>26.574000000000002</v>
      </c>
      <c r="I70" s="20"/>
      <c r="J70" s="21">
        <f t="shared" si="6"/>
        <v>0</v>
      </c>
    </row>
    <row r="71" spans="1:12">
      <c r="A71" s="54"/>
      <c r="B71" s="45" t="s">
        <v>170</v>
      </c>
      <c r="C71" s="45" t="s">
        <v>129</v>
      </c>
      <c r="D71" s="46" t="s">
        <v>46</v>
      </c>
      <c r="E71" s="46"/>
      <c r="F71" s="46"/>
      <c r="G71" s="47" t="s">
        <v>288</v>
      </c>
      <c r="H71" s="19">
        <v>105</v>
      </c>
      <c r="I71" s="20"/>
      <c r="J71" s="21">
        <f t="shared" si="6"/>
        <v>0</v>
      </c>
    </row>
    <row r="72" spans="1:12">
      <c r="A72" s="54"/>
      <c r="B72" s="45" t="s">
        <v>171</v>
      </c>
      <c r="C72" s="45" t="s">
        <v>130</v>
      </c>
      <c r="D72" s="46" t="s">
        <v>47</v>
      </c>
      <c r="E72" s="46"/>
      <c r="F72" s="46"/>
      <c r="G72" s="47" t="s">
        <v>288</v>
      </c>
      <c r="H72" s="19">
        <v>13</v>
      </c>
      <c r="I72" s="20"/>
      <c r="J72" s="21">
        <f t="shared" si="6"/>
        <v>0</v>
      </c>
      <c r="L72" s="149"/>
    </row>
    <row r="73" spans="1:12">
      <c r="A73" s="54"/>
      <c r="B73" s="45" t="s">
        <v>172</v>
      </c>
      <c r="C73" s="45"/>
      <c r="D73" s="46" t="s">
        <v>48</v>
      </c>
      <c r="E73" s="46"/>
      <c r="F73" s="46"/>
      <c r="G73" s="47"/>
      <c r="H73" s="19"/>
      <c r="I73" s="20"/>
      <c r="J73" s="21"/>
    </row>
    <row r="74" spans="1:12">
      <c r="A74" s="55"/>
      <c r="B74" s="45" t="s">
        <v>173</v>
      </c>
      <c r="C74" s="45">
        <v>4805757</v>
      </c>
      <c r="D74" s="46" t="s">
        <v>49</v>
      </c>
      <c r="E74" s="46"/>
      <c r="F74" s="46"/>
      <c r="G74" s="47" t="s">
        <v>564</v>
      </c>
      <c r="H74" s="19">
        <v>744.14</v>
      </c>
      <c r="I74" s="20"/>
      <c r="J74" s="21">
        <f t="shared" ref="J74:J79" si="7">ROUND(I74*H74,2)</f>
        <v>0</v>
      </c>
    </row>
    <row r="75" spans="1:12">
      <c r="A75" s="54"/>
      <c r="B75" s="45" t="s">
        <v>174</v>
      </c>
      <c r="C75" s="111">
        <v>4815671</v>
      </c>
      <c r="D75" s="112" t="s">
        <v>50</v>
      </c>
      <c r="E75" s="46"/>
      <c r="F75" s="46"/>
      <c r="G75" s="47" t="s">
        <v>564</v>
      </c>
      <c r="H75" s="19">
        <v>515.38</v>
      </c>
      <c r="I75" s="20"/>
      <c r="J75" s="21">
        <f t="shared" si="7"/>
        <v>0</v>
      </c>
    </row>
    <row r="76" spans="1:12" ht="24">
      <c r="A76" s="58"/>
      <c r="B76" s="45" t="s">
        <v>175</v>
      </c>
      <c r="C76" s="45">
        <v>1106057</v>
      </c>
      <c r="D76" s="46" t="s">
        <v>51</v>
      </c>
      <c r="E76" s="46"/>
      <c r="F76" s="46"/>
      <c r="G76" s="47" t="s">
        <v>564</v>
      </c>
      <c r="H76" s="19">
        <v>10.39</v>
      </c>
      <c r="I76" s="20"/>
      <c r="J76" s="21">
        <f t="shared" si="7"/>
        <v>0</v>
      </c>
    </row>
    <row r="77" spans="1:12" ht="24">
      <c r="A77" s="58"/>
      <c r="B77" s="45" t="s">
        <v>176</v>
      </c>
      <c r="C77" s="45">
        <v>3108005</v>
      </c>
      <c r="D77" s="46" t="s">
        <v>52</v>
      </c>
      <c r="E77" s="46"/>
      <c r="F77" s="46"/>
      <c r="G77" s="47" t="s">
        <v>565</v>
      </c>
      <c r="H77" s="19">
        <v>339.01</v>
      </c>
      <c r="I77" s="20"/>
      <c r="J77" s="21">
        <f t="shared" si="7"/>
        <v>0</v>
      </c>
    </row>
    <row r="78" spans="1:12">
      <c r="A78" s="58"/>
      <c r="B78" s="45" t="s">
        <v>177</v>
      </c>
      <c r="C78" s="45">
        <v>407819</v>
      </c>
      <c r="D78" s="46" t="s">
        <v>45</v>
      </c>
      <c r="E78" s="46"/>
      <c r="F78" s="46"/>
      <c r="G78" s="47" t="s">
        <v>554</v>
      </c>
      <c r="H78" s="19">
        <v>20048</v>
      </c>
      <c r="I78" s="20"/>
      <c r="J78" s="21">
        <f t="shared" si="7"/>
        <v>0</v>
      </c>
      <c r="K78" s="149"/>
    </row>
    <row r="79" spans="1:12" ht="24">
      <c r="A79" s="58"/>
      <c r="B79" s="45" t="s">
        <v>178</v>
      </c>
      <c r="C79" s="45" t="s">
        <v>349</v>
      </c>
      <c r="D79" s="46" t="s">
        <v>365</v>
      </c>
      <c r="E79" s="46"/>
      <c r="F79" s="46"/>
      <c r="G79" s="47" t="s">
        <v>564</v>
      </c>
      <c r="H79" s="19">
        <v>322.69</v>
      </c>
      <c r="I79" s="20"/>
      <c r="J79" s="21">
        <f t="shared" si="7"/>
        <v>0</v>
      </c>
    </row>
    <row r="80" spans="1:12">
      <c r="A80" s="54"/>
      <c r="B80" s="45" t="s">
        <v>179</v>
      </c>
      <c r="C80" s="45"/>
      <c r="D80" s="46" t="s">
        <v>53</v>
      </c>
      <c r="E80" s="46"/>
      <c r="F80" s="46"/>
      <c r="G80" s="47"/>
      <c r="H80" s="19"/>
      <c r="I80" s="20"/>
      <c r="J80" s="21"/>
    </row>
    <row r="81" spans="1:11">
      <c r="A81" s="54"/>
      <c r="B81" s="45" t="s">
        <v>180</v>
      </c>
      <c r="C81" s="45">
        <v>4805757</v>
      </c>
      <c r="D81" s="46" t="s">
        <v>49</v>
      </c>
      <c r="E81" s="46"/>
      <c r="F81" s="46"/>
      <c r="G81" s="47" t="s">
        <v>564</v>
      </c>
      <c r="H81" s="19">
        <v>282</v>
      </c>
      <c r="I81" s="20"/>
      <c r="J81" s="21">
        <f t="shared" ref="J81:J86" si="8">ROUND(I81*H81,2)</f>
        <v>0</v>
      </c>
    </row>
    <row r="82" spans="1:11">
      <c r="A82" s="54"/>
      <c r="B82" s="45" t="s">
        <v>181</v>
      </c>
      <c r="C82" s="111">
        <v>4815671</v>
      </c>
      <c r="D82" s="112" t="s">
        <v>50</v>
      </c>
      <c r="E82" s="46"/>
      <c r="F82" s="46"/>
      <c r="G82" s="47" t="s">
        <v>564</v>
      </c>
      <c r="H82" s="19">
        <v>185.4</v>
      </c>
      <c r="I82" s="20"/>
      <c r="J82" s="21">
        <f t="shared" si="8"/>
        <v>0</v>
      </c>
    </row>
    <row r="83" spans="1:11" ht="24">
      <c r="A83" s="54"/>
      <c r="B83" s="45" t="s">
        <v>182</v>
      </c>
      <c r="C83" s="45">
        <v>1106057</v>
      </c>
      <c r="D83" s="46" t="s">
        <v>51</v>
      </c>
      <c r="E83" s="46"/>
      <c r="F83" s="46"/>
      <c r="G83" s="47" t="s">
        <v>564</v>
      </c>
      <c r="H83" s="19">
        <v>3.93</v>
      </c>
      <c r="I83" s="20"/>
      <c r="J83" s="21">
        <f t="shared" si="8"/>
        <v>0</v>
      </c>
    </row>
    <row r="84" spans="1:11" ht="24">
      <c r="A84" s="59"/>
      <c r="B84" s="45" t="s">
        <v>183</v>
      </c>
      <c r="C84" s="45">
        <v>3108005</v>
      </c>
      <c r="D84" s="46" t="s">
        <v>52</v>
      </c>
      <c r="E84" s="46"/>
      <c r="F84" s="46"/>
      <c r="G84" s="47" t="s">
        <v>565</v>
      </c>
      <c r="H84" s="19">
        <v>271.33999999999997</v>
      </c>
      <c r="I84" s="20"/>
      <c r="J84" s="21">
        <f t="shared" si="8"/>
        <v>0</v>
      </c>
    </row>
    <row r="85" spans="1:11">
      <c r="A85" s="54"/>
      <c r="B85" s="45" t="s">
        <v>184</v>
      </c>
      <c r="C85" s="45">
        <v>407819</v>
      </c>
      <c r="D85" s="46" t="s">
        <v>45</v>
      </c>
      <c r="E85" s="46"/>
      <c r="F85" s="46"/>
      <c r="G85" s="47" t="s">
        <v>554</v>
      </c>
      <c r="H85" s="19">
        <v>18228</v>
      </c>
      <c r="I85" s="20"/>
      <c r="J85" s="21">
        <f t="shared" si="8"/>
        <v>0</v>
      </c>
      <c r="K85" s="149"/>
    </row>
    <row r="86" spans="1:11" ht="24">
      <c r="A86" s="54"/>
      <c r="B86" s="45" t="s">
        <v>185</v>
      </c>
      <c r="C86" s="45" t="s">
        <v>349</v>
      </c>
      <c r="D86" s="46" t="s">
        <v>365</v>
      </c>
      <c r="E86" s="46"/>
      <c r="F86" s="46"/>
      <c r="G86" s="47" t="s">
        <v>564</v>
      </c>
      <c r="H86" s="19">
        <v>94.87</v>
      </c>
      <c r="I86" s="20"/>
      <c r="J86" s="21">
        <f t="shared" si="8"/>
        <v>0</v>
      </c>
    </row>
    <row r="87" spans="1:11">
      <c r="A87" s="54"/>
      <c r="B87" s="45" t="s">
        <v>186</v>
      </c>
      <c r="C87" s="45"/>
      <c r="D87" s="46" t="s">
        <v>54</v>
      </c>
      <c r="E87" s="46"/>
      <c r="F87" s="46"/>
      <c r="G87" s="47"/>
      <c r="H87" s="19"/>
      <c r="I87" s="20"/>
      <c r="J87" s="21"/>
    </row>
    <row r="88" spans="1:11">
      <c r="A88" s="54"/>
      <c r="B88" s="45" t="s">
        <v>187</v>
      </c>
      <c r="C88" s="45">
        <v>4805757</v>
      </c>
      <c r="D88" s="46" t="s">
        <v>49</v>
      </c>
      <c r="E88" s="46"/>
      <c r="F88" s="46"/>
      <c r="G88" s="47" t="s">
        <v>564</v>
      </c>
      <c r="H88" s="19">
        <v>291.87</v>
      </c>
      <c r="I88" s="20"/>
      <c r="J88" s="21">
        <f t="shared" ref="J88:J93" si="9">ROUND(I88*H88,2)</f>
        <v>0</v>
      </c>
    </row>
    <row r="89" spans="1:11">
      <c r="A89" s="54"/>
      <c r="B89" s="45" t="s">
        <v>188</v>
      </c>
      <c r="C89" s="111">
        <v>4815671</v>
      </c>
      <c r="D89" s="112" t="s">
        <v>50</v>
      </c>
      <c r="E89" s="46"/>
      <c r="F89" s="46"/>
      <c r="G89" s="47" t="s">
        <v>564</v>
      </c>
      <c r="H89" s="19">
        <v>156.05000000000001</v>
      </c>
      <c r="I89" s="20"/>
      <c r="J89" s="21">
        <f t="shared" si="9"/>
        <v>0</v>
      </c>
    </row>
    <row r="90" spans="1:11" ht="24">
      <c r="A90" s="54"/>
      <c r="B90" s="45" t="s">
        <v>189</v>
      </c>
      <c r="C90" s="45">
        <v>1106057</v>
      </c>
      <c r="D90" s="46" t="s">
        <v>51</v>
      </c>
      <c r="E90" s="46"/>
      <c r="F90" s="46"/>
      <c r="G90" s="47" t="s">
        <v>564</v>
      </c>
      <c r="H90" s="19">
        <v>15.87</v>
      </c>
      <c r="I90" s="20"/>
      <c r="J90" s="21">
        <f t="shared" si="9"/>
        <v>0</v>
      </c>
    </row>
    <row r="91" spans="1:11" ht="24">
      <c r="A91" s="59"/>
      <c r="B91" s="45" t="s">
        <v>190</v>
      </c>
      <c r="C91" s="45">
        <v>3108005</v>
      </c>
      <c r="D91" s="46" t="s">
        <v>52</v>
      </c>
      <c r="E91" s="46"/>
      <c r="F91" s="46"/>
      <c r="G91" s="47" t="s">
        <v>565</v>
      </c>
      <c r="H91" s="19">
        <v>798.6</v>
      </c>
      <c r="I91" s="20"/>
      <c r="J91" s="21">
        <f t="shared" si="9"/>
        <v>0</v>
      </c>
    </row>
    <row r="92" spans="1:11">
      <c r="A92" s="54"/>
      <c r="B92" s="45" t="s">
        <v>191</v>
      </c>
      <c r="C92" s="45">
        <v>407819</v>
      </c>
      <c r="D92" s="46" t="s">
        <v>45</v>
      </c>
      <c r="E92" s="46"/>
      <c r="F92" s="46"/>
      <c r="G92" s="47" t="s">
        <v>554</v>
      </c>
      <c r="H92" s="19">
        <v>21793</v>
      </c>
      <c r="I92" s="20"/>
      <c r="J92" s="21">
        <f t="shared" si="9"/>
        <v>0</v>
      </c>
      <c r="K92" s="149"/>
    </row>
    <row r="93" spans="1:11" ht="24">
      <c r="A93" s="59"/>
      <c r="B93" s="45" t="s">
        <v>192</v>
      </c>
      <c r="C93" s="45" t="s">
        <v>349</v>
      </c>
      <c r="D93" s="46" t="s">
        <v>365</v>
      </c>
      <c r="E93" s="46"/>
      <c r="F93" s="46"/>
      <c r="G93" s="47" t="s">
        <v>564</v>
      </c>
      <c r="H93" s="19">
        <v>187.84</v>
      </c>
      <c r="I93" s="20"/>
      <c r="J93" s="21">
        <f t="shared" si="9"/>
        <v>0</v>
      </c>
    </row>
    <row r="94" spans="1:11">
      <c r="A94" s="59"/>
      <c r="B94" s="45" t="s">
        <v>193</v>
      </c>
      <c r="C94" s="45"/>
      <c r="D94" s="46" t="s">
        <v>56</v>
      </c>
      <c r="E94" s="46"/>
      <c r="F94" s="46"/>
      <c r="G94" s="47"/>
      <c r="H94" s="19"/>
      <c r="I94" s="20"/>
      <c r="J94" s="21"/>
    </row>
    <row r="95" spans="1:11">
      <c r="A95" s="54"/>
      <c r="B95" s="45" t="s">
        <v>194</v>
      </c>
      <c r="C95" s="45"/>
      <c r="D95" s="46" t="s">
        <v>57</v>
      </c>
      <c r="E95" s="46"/>
      <c r="F95" s="46"/>
      <c r="G95" s="47"/>
      <c r="H95" s="19"/>
      <c r="I95" s="20"/>
      <c r="J95" s="21"/>
    </row>
    <row r="96" spans="1:11" ht="24">
      <c r="A96" s="54"/>
      <c r="B96" s="45" t="s">
        <v>366</v>
      </c>
      <c r="C96" s="45">
        <v>3108017</v>
      </c>
      <c r="D96" s="46" t="s">
        <v>58</v>
      </c>
      <c r="E96" s="46"/>
      <c r="F96" s="46"/>
      <c r="G96" s="47" t="s">
        <v>565</v>
      </c>
      <c r="H96" s="19">
        <v>722.78</v>
      </c>
      <c r="I96" s="20"/>
      <c r="J96" s="21">
        <f>ROUND(I96*H96,2)</f>
        <v>0</v>
      </c>
    </row>
    <row r="97" spans="1:12" ht="24">
      <c r="A97" s="54"/>
      <c r="B97" s="45" t="s">
        <v>367</v>
      </c>
      <c r="C97" s="45" t="s">
        <v>349</v>
      </c>
      <c r="D97" s="46" t="s">
        <v>365</v>
      </c>
      <c r="E97" s="46"/>
      <c r="F97" s="46"/>
      <c r="G97" s="47" t="s">
        <v>564</v>
      </c>
      <c r="H97" s="19">
        <v>362.02</v>
      </c>
      <c r="I97" s="20"/>
      <c r="J97" s="21">
        <f>ROUND(I97*H97,2)</f>
        <v>0</v>
      </c>
    </row>
    <row r="98" spans="1:12">
      <c r="A98" s="54"/>
      <c r="B98" s="45" t="s">
        <v>368</v>
      </c>
      <c r="C98" s="45">
        <v>407819</v>
      </c>
      <c r="D98" s="46" t="s">
        <v>45</v>
      </c>
      <c r="E98" s="46"/>
      <c r="F98" s="46"/>
      <c r="G98" s="47" t="s">
        <v>554</v>
      </c>
      <c r="H98" s="19">
        <v>35523.31</v>
      </c>
      <c r="I98" s="20"/>
      <c r="J98" s="21">
        <f>ROUND(I98*H98,2)</f>
        <v>0</v>
      </c>
      <c r="K98" s="149"/>
    </row>
    <row r="99" spans="1:12">
      <c r="A99" s="54"/>
      <c r="B99" s="45" t="s">
        <v>195</v>
      </c>
      <c r="C99" s="45"/>
      <c r="D99" s="46" t="s">
        <v>59</v>
      </c>
      <c r="E99" s="46"/>
      <c r="F99" s="46"/>
      <c r="G99" s="47"/>
      <c r="H99" s="19"/>
      <c r="I99" s="20"/>
      <c r="J99" s="21"/>
    </row>
    <row r="100" spans="1:12" ht="24">
      <c r="A100" s="59"/>
      <c r="B100" s="45" t="s">
        <v>369</v>
      </c>
      <c r="C100" s="45">
        <v>3108017</v>
      </c>
      <c r="D100" s="46" t="s">
        <v>58</v>
      </c>
      <c r="E100" s="46"/>
      <c r="F100" s="46"/>
      <c r="G100" s="47" t="s">
        <v>565</v>
      </c>
      <c r="H100" s="19">
        <v>146.33000000000001</v>
      </c>
      <c r="I100" s="20"/>
      <c r="J100" s="21">
        <f>ROUND(I100*H100,2)</f>
        <v>0</v>
      </c>
    </row>
    <row r="101" spans="1:12" ht="24">
      <c r="A101" s="54"/>
      <c r="B101" s="45" t="s">
        <v>370</v>
      </c>
      <c r="C101" s="45" t="s">
        <v>349</v>
      </c>
      <c r="D101" s="46" t="s">
        <v>365</v>
      </c>
      <c r="E101" s="46"/>
      <c r="F101" s="46"/>
      <c r="G101" s="47" t="s">
        <v>564</v>
      </c>
      <c r="H101" s="19">
        <v>85.38</v>
      </c>
      <c r="I101" s="20"/>
      <c r="J101" s="21">
        <f>ROUND(I101*H101,2)</f>
        <v>0</v>
      </c>
    </row>
    <row r="102" spans="1:12">
      <c r="A102" s="54"/>
      <c r="B102" s="45" t="s">
        <v>371</v>
      </c>
      <c r="C102" s="45">
        <v>407819</v>
      </c>
      <c r="D102" s="46" t="s">
        <v>45</v>
      </c>
      <c r="E102" s="46"/>
      <c r="F102" s="46"/>
      <c r="G102" s="47" t="s">
        <v>554</v>
      </c>
      <c r="H102" s="19">
        <v>9036.69</v>
      </c>
      <c r="I102" s="20"/>
      <c r="J102" s="21">
        <f>ROUND(I102*H102,2)</f>
        <v>0</v>
      </c>
      <c r="K102" s="149"/>
    </row>
    <row r="103" spans="1:12">
      <c r="A103" s="54"/>
      <c r="B103" s="45" t="s">
        <v>196</v>
      </c>
      <c r="C103" s="45"/>
      <c r="D103" s="46" t="s">
        <v>60</v>
      </c>
      <c r="E103" s="46"/>
      <c r="F103" s="46"/>
      <c r="G103" s="47"/>
      <c r="H103" s="19"/>
      <c r="I103" s="20"/>
      <c r="J103" s="21"/>
    </row>
    <row r="104" spans="1:12" ht="24">
      <c r="A104" s="54"/>
      <c r="B104" s="45" t="s">
        <v>197</v>
      </c>
      <c r="C104" s="45">
        <v>1109680</v>
      </c>
      <c r="D104" s="46" t="s">
        <v>372</v>
      </c>
      <c r="E104" s="46"/>
      <c r="F104" s="46"/>
      <c r="G104" s="47" t="s">
        <v>564</v>
      </c>
      <c r="H104" s="19">
        <v>0.1</v>
      </c>
      <c r="I104" s="20"/>
      <c r="J104" s="21">
        <f>ROUND(I104*H104,2)</f>
        <v>0</v>
      </c>
      <c r="L104" s="149"/>
    </row>
    <row r="105" spans="1:12" ht="24">
      <c r="A105" s="58"/>
      <c r="B105" s="45" t="s">
        <v>198</v>
      </c>
      <c r="C105" s="45">
        <v>307732</v>
      </c>
      <c r="D105" s="46" t="s">
        <v>61</v>
      </c>
      <c r="E105" s="46"/>
      <c r="F105" s="46"/>
      <c r="G105" s="47" t="s">
        <v>571</v>
      </c>
      <c r="H105" s="19">
        <v>48</v>
      </c>
      <c r="I105" s="20"/>
      <c r="J105" s="21">
        <f>ROUND(I105*H105,2)</f>
        <v>0</v>
      </c>
    </row>
    <row r="106" spans="1:12">
      <c r="A106" s="54"/>
      <c r="B106" s="45" t="s">
        <v>199</v>
      </c>
      <c r="C106" s="45"/>
      <c r="D106" s="46" t="s">
        <v>62</v>
      </c>
      <c r="E106" s="46"/>
      <c r="F106" s="46"/>
      <c r="G106" s="47"/>
      <c r="H106" s="19"/>
      <c r="I106" s="20"/>
      <c r="J106" s="21"/>
    </row>
    <row r="107" spans="1:12">
      <c r="A107" s="54"/>
      <c r="B107" s="45" t="s">
        <v>200</v>
      </c>
      <c r="C107" s="45"/>
      <c r="D107" s="46" t="s">
        <v>63</v>
      </c>
      <c r="E107" s="46"/>
      <c r="F107" s="46"/>
      <c r="G107" s="47"/>
      <c r="H107" s="19"/>
      <c r="I107" s="20"/>
      <c r="J107" s="21"/>
    </row>
    <row r="108" spans="1:12" ht="24">
      <c r="A108" s="54"/>
      <c r="B108" s="45" t="s">
        <v>373</v>
      </c>
      <c r="C108" s="45">
        <v>3108017</v>
      </c>
      <c r="D108" s="46" t="s">
        <v>58</v>
      </c>
      <c r="E108" s="46"/>
      <c r="F108" s="46"/>
      <c r="G108" s="47" t="s">
        <v>565</v>
      </c>
      <c r="H108" s="19">
        <v>28.32</v>
      </c>
      <c r="I108" s="20"/>
      <c r="J108" s="21">
        <f>ROUND(I108*H108,2)</f>
        <v>0</v>
      </c>
    </row>
    <row r="109" spans="1:12" ht="24">
      <c r="A109" s="54"/>
      <c r="B109" s="45" t="s">
        <v>374</v>
      </c>
      <c r="C109" s="45" t="s">
        <v>131</v>
      </c>
      <c r="D109" s="46" t="s">
        <v>375</v>
      </c>
      <c r="E109" s="46"/>
      <c r="F109" s="46"/>
      <c r="G109" s="47" t="s">
        <v>564</v>
      </c>
      <c r="H109" s="19">
        <v>22.24</v>
      </c>
      <c r="I109" s="20"/>
      <c r="J109" s="21">
        <f>ROUND(I109*H109,2)</f>
        <v>0</v>
      </c>
    </row>
    <row r="110" spans="1:12">
      <c r="A110" s="54"/>
      <c r="B110" s="45" t="s">
        <v>376</v>
      </c>
      <c r="C110" s="45">
        <v>407819</v>
      </c>
      <c r="D110" s="102" t="s">
        <v>45</v>
      </c>
      <c r="E110" s="46"/>
      <c r="F110" s="46"/>
      <c r="G110" s="47" t="s">
        <v>554</v>
      </c>
      <c r="H110" s="19">
        <v>3496.82</v>
      </c>
      <c r="I110" s="20"/>
      <c r="J110" s="21">
        <f>ROUND(I110*H110,2)</f>
        <v>0</v>
      </c>
      <c r="K110" s="149"/>
    </row>
    <row r="111" spans="1:12">
      <c r="A111" s="54"/>
      <c r="B111" s="45" t="s">
        <v>201</v>
      </c>
      <c r="C111" s="45"/>
      <c r="D111" s="102" t="s">
        <v>64</v>
      </c>
      <c r="E111" s="46"/>
      <c r="F111" s="46"/>
      <c r="G111" s="47"/>
      <c r="H111" s="19"/>
      <c r="I111" s="20"/>
      <c r="J111" s="21"/>
    </row>
    <row r="112" spans="1:12" ht="24">
      <c r="A112" s="54"/>
      <c r="B112" s="45" t="s">
        <v>377</v>
      </c>
      <c r="C112" s="45">
        <v>3108001</v>
      </c>
      <c r="D112" s="102" t="s">
        <v>378</v>
      </c>
      <c r="E112" s="46"/>
      <c r="F112" s="46"/>
      <c r="G112" s="47" t="s">
        <v>565</v>
      </c>
      <c r="H112" s="19">
        <v>315.18</v>
      </c>
      <c r="I112" s="20"/>
      <c r="J112" s="21">
        <f>ROUND(I112*H112,2)</f>
        <v>0</v>
      </c>
    </row>
    <row r="113" spans="1:12" ht="24">
      <c r="A113" s="54"/>
      <c r="B113" s="45" t="s">
        <v>379</v>
      </c>
      <c r="C113" s="45" t="s">
        <v>131</v>
      </c>
      <c r="D113" s="46" t="s">
        <v>375</v>
      </c>
      <c r="E113" s="46"/>
      <c r="F113" s="46"/>
      <c r="G113" s="47" t="s">
        <v>564</v>
      </c>
      <c r="H113" s="19">
        <v>12.04</v>
      </c>
      <c r="I113" s="20"/>
      <c r="J113" s="21">
        <f>ROUND(I113*H113,2)</f>
        <v>0</v>
      </c>
    </row>
    <row r="114" spans="1:12" ht="24">
      <c r="A114" s="54"/>
      <c r="B114" s="45" t="s">
        <v>380</v>
      </c>
      <c r="C114" s="45">
        <v>407743</v>
      </c>
      <c r="D114" s="46" t="s">
        <v>65</v>
      </c>
      <c r="E114" s="46"/>
      <c r="F114" s="46"/>
      <c r="G114" s="47" t="s">
        <v>554</v>
      </c>
      <c r="H114" s="19">
        <v>1621</v>
      </c>
      <c r="I114" s="20"/>
      <c r="J114" s="21">
        <f>ROUND(I114*H114,2)</f>
        <v>0</v>
      </c>
      <c r="K114" s="149"/>
    </row>
    <row r="115" spans="1:12">
      <c r="A115" s="54"/>
      <c r="B115" s="45" t="s">
        <v>381</v>
      </c>
      <c r="C115" s="45">
        <v>407819</v>
      </c>
      <c r="D115" s="46" t="s">
        <v>45</v>
      </c>
      <c r="E115" s="46"/>
      <c r="F115" s="46"/>
      <c r="G115" s="47" t="s">
        <v>554</v>
      </c>
      <c r="H115" s="19">
        <v>3414</v>
      </c>
      <c r="I115" s="20"/>
      <c r="J115" s="21">
        <f>ROUND(I115*H115,2)</f>
        <v>0</v>
      </c>
      <c r="K115" s="149"/>
    </row>
    <row r="116" spans="1:12">
      <c r="A116" s="60"/>
      <c r="B116" s="45" t="s">
        <v>382</v>
      </c>
      <c r="C116" s="45">
        <v>3806426</v>
      </c>
      <c r="D116" s="46" t="s">
        <v>66</v>
      </c>
      <c r="E116" s="46"/>
      <c r="F116" s="46"/>
      <c r="G116" s="47" t="s">
        <v>568</v>
      </c>
      <c r="H116" s="19">
        <v>145.37</v>
      </c>
      <c r="I116" s="20"/>
      <c r="J116" s="21">
        <f>ROUND(I116*H116,2)</f>
        <v>0</v>
      </c>
    </row>
    <row r="117" spans="1:12">
      <c r="A117" s="54"/>
      <c r="B117" s="45" t="s">
        <v>202</v>
      </c>
      <c r="C117" s="45"/>
      <c r="D117" s="46" t="s">
        <v>67</v>
      </c>
      <c r="E117" s="46"/>
      <c r="F117" s="46"/>
      <c r="G117" s="47"/>
      <c r="H117" s="19"/>
      <c r="I117" s="20"/>
      <c r="J117" s="21"/>
    </row>
    <row r="118" spans="1:12" ht="24">
      <c r="A118" s="54"/>
      <c r="B118" s="45" t="s">
        <v>203</v>
      </c>
      <c r="C118" s="45" t="s">
        <v>132</v>
      </c>
      <c r="D118" s="46" t="s">
        <v>68</v>
      </c>
      <c r="E118" s="46"/>
      <c r="F118" s="46"/>
      <c r="G118" s="47" t="s">
        <v>554</v>
      </c>
      <c r="H118" s="19">
        <v>64310</v>
      </c>
      <c r="I118" s="20"/>
      <c r="J118" s="21">
        <f>ROUND(I118*H118,2)</f>
        <v>0</v>
      </c>
      <c r="K118" s="149"/>
    </row>
    <row r="119" spans="1:12" ht="24">
      <c r="A119" s="54"/>
      <c r="B119" s="45" t="s">
        <v>204</v>
      </c>
      <c r="C119" s="45">
        <v>3806420</v>
      </c>
      <c r="D119" s="46" t="s">
        <v>69</v>
      </c>
      <c r="E119" s="46"/>
      <c r="F119" s="46"/>
      <c r="G119" s="47" t="s">
        <v>288</v>
      </c>
      <c r="H119" s="19">
        <v>4</v>
      </c>
      <c r="I119" s="20"/>
      <c r="J119" s="21">
        <f>ROUND(I119*H119,2)</f>
        <v>0</v>
      </c>
      <c r="L119" s="149"/>
    </row>
    <row r="120" spans="1:12">
      <c r="A120" s="54"/>
      <c r="B120" s="45" t="s">
        <v>205</v>
      </c>
      <c r="C120" s="45"/>
      <c r="D120" s="46" t="s">
        <v>70</v>
      </c>
      <c r="E120" s="46"/>
      <c r="F120" s="46"/>
      <c r="G120" s="47"/>
      <c r="H120" s="19"/>
      <c r="I120" s="20"/>
      <c r="J120" s="21"/>
    </row>
    <row r="121" spans="1:12" ht="24">
      <c r="A121" s="54"/>
      <c r="B121" s="45" t="s">
        <v>383</v>
      </c>
      <c r="C121" s="45">
        <v>3108017</v>
      </c>
      <c r="D121" s="46" t="s">
        <v>58</v>
      </c>
      <c r="E121" s="46"/>
      <c r="F121" s="46"/>
      <c r="G121" s="47" t="s">
        <v>565</v>
      </c>
      <c r="H121" s="19">
        <v>254.29</v>
      </c>
      <c r="I121" s="20"/>
      <c r="J121" s="21">
        <f>ROUND(I121*H121,2)</f>
        <v>0</v>
      </c>
    </row>
    <row r="122" spans="1:12" ht="24">
      <c r="A122" s="54"/>
      <c r="B122" s="45" t="s">
        <v>384</v>
      </c>
      <c r="C122" s="45" t="s">
        <v>131</v>
      </c>
      <c r="D122" s="46" t="s">
        <v>375</v>
      </c>
      <c r="E122" s="46"/>
      <c r="F122" s="46"/>
      <c r="G122" s="47" t="s">
        <v>564</v>
      </c>
      <c r="H122" s="19">
        <v>1023.84</v>
      </c>
      <c r="I122" s="20"/>
      <c r="J122" s="21">
        <f>ROUND(I122*H122,2)</f>
        <v>0</v>
      </c>
      <c r="K122" s="149"/>
    </row>
    <row r="123" spans="1:12">
      <c r="A123" s="54"/>
      <c r="B123" s="45" t="s">
        <v>385</v>
      </c>
      <c r="C123" s="45">
        <v>407819</v>
      </c>
      <c r="D123" s="46" t="s">
        <v>45</v>
      </c>
      <c r="E123" s="46"/>
      <c r="F123" s="46"/>
      <c r="G123" s="47" t="s">
        <v>554</v>
      </c>
      <c r="H123" s="19">
        <v>162196</v>
      </c>
      <c r="I123" s="20"/>
      <c r="J123" s="21">
        <f>ROUND(I123*H123,2)</f>
        <v>0</v>
      </c>
      <c r="K123" s="149"/>
    </row>
    <row r="124" spans="1:12" ht="36">
      <c r="A124" s="59"/>
      <c r="B124" s="45" t="s">
        <v>386</v>
      </c>
      <c r="C124" s="45">
        <v>2106235</v>
      </c>
      <c r="D124" s="46" t="s">
        <v>71</v>
      </c>
      <c r="E124" s="46"/>
      <c r="F124" s="46"/>
      <c r="G124" s="47" t="s">
        <v>564</v>
      </c>
      <c r="H124" s="19">
        <v>7107.92</v>
      </c>
      <c r="I124" s="20"/>
      <c r="J124" s="21">
        <f>ROUND(I124*H124,2)</f>
        <v>0</v>
      </c>
      <c r="K124" s="149"/>
    </row>
    <row r="125" spans="1:12" ht="48">
      <c r="A125" s="54"/>
      <c r="B125" s="45" t="s">
        <v>387</v>
      </c>
      <c r="C125" s="45">
        <v>2106293</v>
      </c>
      <c r="D125" s="46" t="s">
        <v>72</v>
      </c>
      <c r="E125" s="46"/>
      <c r="F125" s="46"/>
      <c r="G125" s="47" t="s">
        <v>565</v>
      </c>
      <c r="H125" s="19">
        <v>148.61000000000001</v>
      </c>
      <c r="I125" s="20"/>
      <c r="J125" s="21">
        <f>ROUND(I125*H125,2)</f>
        <v>0</v>
      </c>
    </row>
    <row r="126" spans="1:12">
      <c r="A126" s="54"/>
      <c r="B126" s="45" t="s">
        <v>206</v>
      </c>
      <c r="C126" s="45"/>
      <c r="D126" s="46" t="s">
        <v>73</v>
      </c>
      <c r="E126" s="46"/>
      <c r="F126" s="46"/>
      <c r="G126" s="47"/>
      <c r="H126" s="19"/>
      <c r="I126" s="20"/>
      <c r="J126" s="21"/>
    </row>
    <row r="127" spans="1:12" ht="24">
      <c r="A127" s="54"/>
      <c r="B127" s="45" t="s">
        <v>207</v>
      </c>
      <c r="C127" s="45">
        <v>307733</v>
      </c>
      <c r="D127" s="46" t="s">
        <v>74</v>
      </c>
      <c r="E127" s="46"/>
      <c r="F127" s="46"/>
      <c r="G127" s="47" t="s">
        <v>556</v>
      </c>
      <c r="H127" s="19">
        <v>49</v>
      </c>
      <c r="I127" s="20"/>
      <c r="J127" s="21">
        <f>ROUND(I127*H127,2)</f>
        <v>0</v>
      </c>
    </row>
    <row r="128" spans="1:12" ht="24">
      <c r="A128" s="54"/>
      <c r="B128" s="45" t="s">
        <v>208</v>
      </c>
      <c r="C128" s="45">
        <v>307084</v>
      </c>
      <c r="D128" s="102" t="s">
        <v>388</v>
      </c>
      <c r="E128" s="46"/>
      <c r="F128" s="46"/>
      <c r="G128" s="47" t="s">
        <v>556</v>
      </c>
      <c r="H128" s="19">
        <v>98</v>
      </c>
      <c r="I128" s="20"/>
      <c r="J128" s="21">
        <f>ROUND(I128*H128,2)</f>
        <v>0</v>
      </c>
    </row>
    <row r="129" spans="1:12">
      <c r="A129" s="55"/>
      <c r="B129" s="45" t="s">
        <v>209</v>
      </c>
      <c r="C129" s="45"/>
      <c r="D129" s="46" t="s">
        <v>75</v>
      </c>
      <c r="E129" s="46"/>
      <c r="F129" s="46"/>
      <c r="G129" s="47"/>
      <c r="H129" s="19"/>
      <c r="I129" s="20"/>
      <c r="J129" s="21"/>
    </row>
    <row r="130" spans="1:12" ht="24">
      <c r="A130" s="55"/>
      <c r="B130" s="45" t="s">
        <v>210</v>
      </c>
      <c r="C130" s="45">
        <v>3713617</v>
      </c>
      <c r="D130" s="46" t="s">
        <v>389</v>
      </c>
      <c r="E130" s="46"/>
      <c r="F130" s="46"/>
      <c r="G130" s="47" t="s">
        <v>556</v>
      </c>
      <c r="H130" s="19">
        <v>385.57</v>
      </c>
      <c r="I130" s="20"/>
      <c r="J130" s="21">
        <f>ROUND(I130*H130,2)</f>
        <v>0</v>
      </c>
    </row>
    <row r="131" spans="1:12">
      <c r="A131" s="59"/>
      <c r="B131" s="45"/>
      <c r="C131" s="45"/>
      <c r="D131" s="46"/>
      <c r="E131" s="46"/>
      <c r="F131" s="46"/>
      <c r="G131" s="47"/>
      <c r="H131" s="19"/>
      <c r="I131" s="20"/>
      <c r="J131" s="21"/>
    </row>
    <row r="132" spans="1:12">
      <c r="A132" s="54"/>
      <c r="B132" s="48"/>
      <c r="C132" s="48"/>
      <c r="D132" s="49" t="str">
        <f>"TOTAL "&amp;D64&amp;""</f>
        <v xml:space="preserve">TOTAL OBRAS DE ARTE ESPECIAL - (VIADUTO)  </v>
      </c>
      <c r="E132" s="49"/>
      <c r="F132" s="49"/>
      <c r="G132" s="50"/>
      <c r="H132" s="25"/>
      <c r="I132" s="26"/>
      <c r="J132" s="27">
        <f>SUM(J65:J131)</f>
        <v>0</v>
      </c>
    </row>
    <row r="133" spans="1:12">
      <c r="A133" s="58"/>
      <c r="B133" s="45"/>
      <c r="C133" s="45"/>
      <c r="D133" s="46"/>
      <c r="E133" s="46"/>
      <c r="F133" s="46"/>
      <c r="G133" s="47"/>
      <c r="H133" s="19"/>
      <c r="I133" s="20"/>
      <c r="J133" s="21"/>
    </row>
    <row r="134" spans="1:12">
      <c r="A134" s="58"/>
      <c r="B134" s="40" t="s">
        <v>211</v>
      </c>
      <c r="C134" s="40"/>
      <c r="D134" s="42" t="s">
        <v>76</v>
      </c>
      <c r="E134" s="42"/>
      <c r="F134" s="42"/>
      <c r="G134" s="41"/>
      <c r="H134" s="23"/>
      <c r="I134" s="43"/>
      <c r="J134" s="44"/>
    </row>
    <row r="135" spans="1:12">
      <c r="A135" s="54"/>
      <c r="B135" s="45" t="s">
        <v>212</v>
      </c>
      <c r="C135" s="45">
        <v>4011209</v>
      </c>
      <c r="D135" s="46" t="s">
        <v>77</v>
      </c>
      <c r="E135" s="46"/>
      <c r="F135" s="46"/>
      <c r="G135" s="47" t="s">
        <v>565</v>
      </c>
      <c r="H135" s="19">
        <v>2073.9</v>
      </c>
      <c r="I135" s="20"/>
      <c r="J135" s="21">
        <f t="shared" ref="J135:J140" si="10">ROUND(I135*H135,2)</f>
        <v>0</v>
      </c>
      <c r="K135" s="149"/>
    </row>
    <row r="136" spans="1:12">
      <c r="A136" s="54"/>
      <c r="B136" s="45" t="s">
        <v>213</v>
      </c>
      <c r="C136" s="45">
        <v>4011276</v>
      </c>
      <c r="D136" s="46" t="s">
        <v>78</v>
      </c>
      <c r="E136" s="46"/>
      <c r="F136" s="46"/>
      <c r="G136" s="47" t="s">
        <v>564</v>
      </c>
      <c r="H136" s="19">
        <v>414.8</v>
      </c>
      <c r="I136" s="20"/>
      <c r="J136" s="21">
        <f t="shared" si="10"/>
        <v>0</v>
      </c>
    </row>
    <row r="137" spans="1:12">
      <c r="A137" s="54"/>
      <c r="B137" s="45" t="s">
        <v>214</v>
      </c>
      <c r="C137" s="45">
        <v>4011276</v>
      </c>
      <c r="D137" s="46" t="s">
        <v>79</v>
      </c>
      <c r="E137" s="46"/>
      <c r="F137" s="46"/>
      <c r="G137" s="47" t="s">
        <v>564</v>
      </c>
      <c r="H137" s="19">
        <v>414.8</v>
      </c>
      <c r="I137" s="20"/>
      <c r="J137" s="21">
        <f t="shared" si="10"/>
        <v>0</v>
      </c>
    </row>
    <row r="138" spans="1:12">
      <c r="A138" s="54"/>
      <c r="B138" s="45" t="s">
        <v>215</v>
      </c>
      <c r="C138" s="45">
        <v>4011351</v>
      </c>
      <c r="D138" s="46" t="s">
        <v>80</v>
      </c>
      <c r="E138" s="46"/>
      <c r="F138" s="46"/>
      <c r="G138" s="47" t="s">
        <v>565</v>
      </c>
      <c r="H138" s="19">
        <v>2073.9</v>
      </c>
      <c r="I138" s="20"/>
      <c r="J138" s="21">
        <f t="shared" si="10"/>
        <v>0</v>
      </c>
      <c r="K138" s="149"/>
    </row>
    <row r="139" spans="1:12">
      <c r="A139" s="54"/>
      <c r="B139" s="45" t="s">
        <v>216</v>
      </c>
      <c r="C139" s="45">
        <v>4011353</v>
      </c>
      <c r="D139" s="46" t="s">
        <v>81</v>
      </c>
      <c r="E139" s="46"/>
      <c r="F139" s="46"/>
      <c r="G139" s="47" t="s">
        <v>565</v>
      </c>
      <c r="H139" s="19">
        <v>3815.5</v>
      </c>
      <c r="I139" s="20"/>
      <c r="J139" s="21">
        <f t="shared" si="10"/>
        <v>0</v>
      </c>
      <c r="K139" s="149"/>
    </row>
    <row r="140" spans="1:12">
      <c r="A140" s="54"/>
      <c r="B140" s="45" t="s">
        <v>217</v>
      </c>
      <c r="C140" s="45">
        <v>4011464</v>
      </c>
      <c r="D140" s="69" t="s">
        <v>82</v>
      </c>
      <c r="E140" s="46"/>
      <c r="F140" s="46"/>
      <c r="G140" s="47" t="s">
        <v>568</v>
      </c>
      <c r="H140" s="19">
        <v>888.8</v>
      </c>
      <c r="I140" s="20"/>
      <c r="J140" s="21">
        <f t="shared" si="10"/>
        <v>0</v>
      </c>
    </row>
    <row r="141" spans="1:12">
      <c r="A141" s="54"/>
      <c r="B141" s="45" t="s">
        <v>218</v>
      </c>
      <c r="C141" s="45"/>
      <c r="D141" s="46" t="s">
        <v>83</v>
      </c>
      <c r="E141" s="46"/>
      <c r="F141" s="46"/>
      <c r="G141" s="47"/>
      <c r="H141" s="19"/>
      <c r="I141" s="20"/>
      <c r="J141" s="21"/>
    </row>
    <row r="142" spans="1:12">
      <c r="A142" s="54"/>
      <c r="B142" s="45" t="s">
        <v>219</v>
      </c>
      <c r="C142" s="45" t="s">
        <v>126</v>
      </c>
      <c r="D142" s="46" t="s">
        <v>84</v>
      </c>
      <c r="E142" s="46"/>
      <c r="F142" s="46"/>
      <c r="G142" s="47" t="s">
        <v>568</v>
      </c>
      <c r="H142" s="19">
        <v>1.57</v>
      </c>
      <c r="I142" s="20"/>
      <c r="J142" s="21">
        <f>ROUND(I142*H142,2)</f>
        <v>0</v>
      </c>
      <c r="L142" s="149"/>
    </row>
    <row r="143" spans="1:12">
      <c r="A143" s="54"/>
      <c r="B143" s="45" t="s">
        <v>220</v>
      </c>
      <c r="C143" s="45" t="s">
        <v>127</v>
      </c>
      <c r="D143" s="46" t="s">
        <v>390</v>
      </c>
      <c r="E143" s="46"/>
      <c r="F143" s="46"/>
      <c r="G143" s="47" t="s">
        <v>568</v>
      </c>
      <c r="H143" s="19">
        <v>2.5</v>
      </c>
      <c r="I143" s="20"/>
      <c r="J143" s="21">
        <f>ROUND(I143*H143,2)</f>
        <v>0</v>
      </c>
      <c r="L143" s="149"/>
    </row>
    <row r="144" spans="1:12">
      <c r="A144" s="54"/>
      <c r="B144" s="45" t="s">
        <v>221</v>
      </c>
      <c r="C144" s="45" t="s">
        <v>128</v>
      </c>
      <c r="D144" s="46" t="s">
        <v>85</v>
      </c>
      <c r="E144" s="46"/>
      <c r="F144" s="46"/>
      <c r="G144" s="47" t="s">
        <v>568</v>
      </c>
      <c r="H144" s="19">
        <v>881.3</v>
      </c>
      <c r="I144" s="20"/>
      <c r="J144" s="21">
        <f>ROUND(I144*H144,2)</f>
        <v>0</v>
      </c>
    </row>
    <row r="145" spans="1:10">
      <c r="A145" s="54"/>
      <c r="B145" s="45" t="s">
        <v>222</v>
      </c>
      <c r="C145" s="45"/>
      <c r="D145" s="46" t="s">
        <v>86</v>
      </c>
      <c r="E145" s="46"/>
      <c r="F145" s="46"/>
      <c r="G145" s="47"/>
      <c r="H145" s="19"/>
      <c r="I145" s="20"/>
      <c r="J145" s="21"/>
    </row>
    <row r="146" spans="1:10">
      <c r="A146" s="54"/>
      <c r="B146" s="45" t="s">
        <v>223</v>
      </c>
      <c r="C146" s="45" t="s">
        <v>558</v>
      </c>
      <c r="D146" s="46" t="s">
        <v>84</v>
      </c>
      <c r="E146" s="46"/>
      <c r="F146" s="46"/>
      <c r="G146" s="47" t="s">
        <v>568</v>
      </c>
      <c r="H146" s="19">
        <v>1.57</v>
      </c>
      <c r="I146" s="20"/>
      <c r="J146" s="21">
        <f>ROUND(I146*H146,2)</f>
        <v>0</v>
      </c>
    </row>
    <row r="147" spans="1:10">
      <c r="A147" s="54"/>
      <c r="B147" s="45" t="s">
        <v>224</v>
      </c>
      <c r="C147" s="45" t="s">
        <v>558</v>
      </c>
      <c r="D147" s="46" t="s">
        <v>390</v>
      </c>
      <c r="E147" s="46"/>
      <c r="F147" s="46"/>
      <c r="G147" s="47" t="s">
        <v>568</v>
      </c>
      <c r="H147" s="19">
        <v>2.5</v>
      </c>
      <c r="I147" s="20"/>
      <c r="J147" s="21">
        <f>ROUND(I147*H147,2)</f>
        <v>0</v>
      </c>
    </row>
    <row r="148" spans="1:10">
      <c r="A148" s="54"/>
      <c r="B148" s="45"/>
      <c r="C148" s="45"/>
      <c r="D148" s="46"/>
      <c r="E148" s="46"/>
      <c r="F148" s="46"/>
      <c r="G148" s="47"/>
      <c r="H148" s="19"/>
      <c r="I148" s="20"/>
      <c r="J148" s="21"/>
    </row>
    <row r="149" spans="1:10">
      <c r="A149" s="54"/>
      <c r="B149" s="48"/>
      <c r="C149" s="48"/>
      <c r="D149" s="49" t="str">
        <f>"TOTAL "&amp;D134&amp;""</f>
        <v xml:space="preserve">TOTAL PAVIMENTAÇÃO  </v>
      </c>
      <c r="E149" s="49"/>
      <c r="F149" s="49"/>
      <c r="G149" s="50"/>
      <c r="H149" s="25"/>
      <c r="I149" s="26"/>
      <c r="J149" s="27">
        <f>SUM(J135:J148)</f>
        <v>0</v>
      </c>
    </row>
    <row r="150" spans="1:10">
      <c r="A150" s="58"/>
      <c r="B150" s="40"/>
      <c r="C150" s="40"/>
      <c r="D150" s="42"/>
      <c r="E150" s="42"/>
      <c r="F150" s="42"/>
      <c r="G150" s="41"/>
      <c r="H150" s="23"/>
      <c r="I150" s="43"/>
      <c r="J150" s="44"/>
    </row>
    <row r="151" spans="1:10">
      <c r="A151" s="58"/>
      <c r="B151" s="40" t="s">
        <v>225</v>
      </c>
      <c r="C151" s="40"/>
      <c r="D151" s="42" t="s">
        <v>87</v>
      </c>
      <c r="E151" s="42"/>
      <c r="F151" s="42"/>
      <c r="G151" s="41"/>
      <c r="H151" s="23"/>
      <c r="I151" s="43"/>
      <c r="J151" s="44"/>
    </row>
    <row r="152" spans="1:10">
      <c r="A152" s="58"/>
      <c r="B152" s="45" t="s">
        <v>226</v>
      </c>
      <c r="C152" s="45"/>
      <c r="D152" s="46" t="s">
        <v>88</v>
      </c>
      <c r="E152" s="46"/>
      <c r="F152" s="46"/>
      <c r="G152" s="47"/>
      <c r="H152" s="19"/>
      <c r="I152" s="20"/>
      <c r="J152" s="21"/>
    </row>
    <row r="153" spans="1:10">
      <c r="A153" s="58"/>
      <c r="B153" s="45" t="s">
        <v>227</v>
      </c>
      <c r="C153" s="45">
        <v>4805750</v>
      </c>
      <c r="D153" s="46" t="s">
        <v>55</v>
      </c>
      <c r="E153" s="46"/>
      <c r="F153" s="62"/>
      <c r="G153" s="47" t="s">
        <v>564</v>
      </c>
      <c r="H153" s="19">
        <v>7.1</v>
      </c>
      <c r="I153" s="20"/>
      <c r="J153" s="21">
        <f t="shared" ref="J153:J159" si="11">ROUND(I153*H153,2)</f>
        <v>0</v>
      </c>
    </row>
    <row r="154" spans="1:10" ht="24">
      <c r="A154" s="54"/>
      <c r="B154" s="45" t="s">
        <v>228</v>
      </c>
      <c r="C154" s="45">
        <v>3108005</v>
      </c>
      <c r="D154" s="46" t="s">
        <v>52</v>
      </c>
      <c r="E154" s="46"/>
      <c r="F154" s="62"/>
      <c r="G154" s="47" t="s">
        <v>565</v>
      </c>
      <c r="H154" s="19">
        <v>59.18</v>
      </c>
      <c r="I154" s="20"/>
      <c r="J154" s="21">
        <f t="shared" si="11"/>
        <v>0</v>
      </c>
    </row>
    <row r="155" spans="1:10">
      <c r="A155" s="54"/>
      <c r="B155" s="71" t="s">
        <v>229</v>
      </c>
      <c r="C155" s="71">
        <v>407819</v>
      </c>
      <c r="D155" s="64" t="s">
        <v>45</v>
      </c>
      <c r="E155" s="64"/>
      <c r="F155" s="64"/>
      <c r="G155" s="65" t="s">
        <v>554</v>
      </c>
      <c r="H155" s="63">
        <v>111.6</v>
      </c>
      <c r="I155" s="20"/>
      <c r="J155" s="21">
        <f t="shared" si="11"/>
        <v>0</v>
      </c>
    </row>
    <row r="156" spans="1:10" ht="24">
      <c r="A156" s="55"/>
      <c r="B156" s="71" t="s">
        <v>230</v>
      </c>
      <c r="C156" s="71">
        <v>1106165</v>
      </c>
      <c r="D156" s="64" t="s">
        <v>89</v>
      </c>
      <c r="E156" s="64"/>
      <c r="F156" s="64"/>
      <c r="G156" s="65" t="s">
        <v>564</v>
      </c>
      <c r="H156" s="63">
        <v>3.55</v>
      </c>
      <c r="I156" s="20"/>
      <c r="J156" s="21">
        <f t="shared" si="11"/>
        <v>0</v>
      </c>
    </row>
    <row r="157" spans="1:10" ht="24">
      <c r="A157" s="55"/>
      <c r="B157" s="45" t="s">
        <v>231</v>
      </c>
      <c r="C157" s="45">
        <v>1107892</v>
      </c>
      <c r="D157" s="46" t="s">
        <v>329</v>
      </c>
      <c r="E157" s="46"/>
      <c r="F157" s="46"/>
      <c r="G157" s="47" t="s">
        <v>564</v>
      </c>
      <c r="H157" s="19">
        <v>1.66</v>
      </c>
      <c r="I157" s="20"/>
      <c r="J157" s="21">
        <f t="shared" si="11"/>
        <v>0</v>
      </c>
    </row>
    <row r="158" spans="1:10" ht="24">
      <c r="A158" s="55"/>
      <c r="B158" s="45" t="s">
        <v>232</v>
      </c>
      <c r="C158" s="45">
        <v>909620</v>
      </c>
      <c r="D158" s="102" t="s">
        <v>391</v>
      </c>
      <c r="E158" s="46"/>
      <c r="F158" s="46"/>
      <c r="G158" s="47" t="s">
        <v>565</v>
      </c>
      <c r="H158" s="19">
        <v>94</v>
      </c>
      <c r="I158" s="20"/>
      <c r="J158" s="21">
        <f t="shared" si="11"/>
        <v>0</v>
      </c>
    </row>
    <row r="159" spans="1:10" ht="24">
      <c r="A159" s="55"/>
      <c r="B159" s="45" t="s">
        <v>233</v>
      </c>
      <c r="C159" s="45">
        <v>903788</v>
      </c>
      <c r="D159" s="46" t="s">
        <v>90</v>
      </c>
      <c r="E159" s="46"/>
      <c r="F159" s="46"/>
      <c r="G159" s="47" t="s">
        <v>565</v>
      </c>
      <c r="H159" s="19">
        <v>116.88</v>
      </c>
      <c r="I159" s="20"/>
      <c r="J159" s="21">
        <f t="shared" si="11"/>
        <v>0</v>
      </c>
    </row>
    <row r="160" spans="1:10">
      <c r="A160" s="55"/>
      <c r="B160" s="45" t="s">
        <v>538</v>
      </c>
      <c r="C160" s="45"/>
      <c r="D160" s="46" t="s">
        <v>92</v>
      </c>
      <c r="E160" s="46"/>
      <c r="F160" s="46"/>
      <c r="G160" s="47"/>
      <c r="H160" s="19"/>
      <c r="I160" s="20"/>
      <c r="J160" s="21"/>
    </row>
    <row r="161" spans="1:11">
      <c r="A161" s="55"/>
      <c r="B161" s="45" t="s">
        <v>539</v>
      </c>
      <c r="C161" s="45" t="s">
        <v>552</v>
      </c>
      <c r="D161" s="46" t="s">
        <v>561</v>
      </c>
      <c r="E161" s="46"/>
      <c r="F161" s="46"/>
      <c r="G161" s="47" t="s">
        <v>565</v>
      </c>
      <c r="H161" s="19">
        <v>2455</v>
      </c>
      <c r="I161" s="20"/>
      <c r="J161" s="21">
        <f>ROUND(I161*H161,2)</f>
        <v>0</v>
      </c>
      <c r="K161" s="149"/>
    </row>
    <row r="162" spans="1:11" ht="24">
      <c r="A162" s="55"/>
      <c r="B162" s="45" t="s">
        <v>540</v>
      </c>
      <c r="C162" s="45">
        <v>4413947</v>
      </c>
      <c r="D162" s="102" t="s">
        <v>392</v>
      </c>
      <c r="E162" s="46"/>
      <c r="F162" s="46"/>
      <c r="G162" s="47" t="s">
        <v>566</v>
      </c>
      <c r="H162" s="19">
        <v>101</v>
      </c>
      <c r="I162" s="20"/>
      <c r="J162" s="21">
        <f>ROUND(I162*H162,2)</f>
        <v>0</v>
      </c>
    </row>
    <row r="163" spans="1:11" ht="24">
      <c r="A163" s="54"/>
      <c r="B163" s="45" t="s">
        <v>541</v>
      </c>
      <c r="C163" s="45"/>
      <c r="D163" s="133" t="s">
        <v>553</v>
      </c>
      <c r="E163" s="46"/>
      <c r="F163" s="46"/>
      <c r="G163" s="47"/>
      <c r="H163" s="19"/>
      <c r="I163" s="20"/>
      <c r="J163" s="21"/>
    </row>
    <row r="164" spans="1:11">
      <c r="A164" s="55"/>
      <c r="B164" s="45" t="s">
        <v>542</v>
      </c>
      <c r="C164" s="45">
        <v>4815671</v>
      </c>
      <c r="D164" s="46" t="s">
        <v>50</v>
      </c>
      <c r="E164" s="46"/>
      <c r="F164" s="46"/>
      <c r="G164" s="47" t="s">
        <v>564</v>
      </c>
      <c r="H164" s="19">
        <v>21.95</v>
      </c>
      <c r="I164" s="20"/>
      <c r="J164" s="21">
        <f t="shared" ref="J164:J169" si="12">ROUND(I164*H164,2)</f>
        <v>0</v>
      </c>
    </row>
    <row r="165" spans="1:11" ht="24">
      <c r="A165" s="55"/>
      <c r="B165" s="45" t="s">
        <v>543</v>
      </c>
      <c r="C165" s="45">
        <v>3108005</v>
      </c>
      <c r="D165" s="102" t="s">
        <v>52</v>
      </c>
      <c r="E165" s="46"/>
      <c r="F165" s="46"/>
      <c r="G165" s="47" t="s">
        <v>565</v>
      </c>
      <c r="H165" s="19">
        <v>118.61</v>
      </c>
      <c r="I165" s="20"/>
      <c r="J165" s="21">
        <f t="shared" si="12"/>
        <v>0</v>
      </c>
    </row>
    <row r="166" spans="1:11">
      <c r="A166" s="55"/>
      <c r="B166" s="45" t="s">
        <v>544</v>
      </c>
      <c r="C166" s="45">
        <v>407819</v>
      </c>
      <c r="D166" s="102" t="s">
        <v>45</v>
      </c>
      <c r="E166" s="46"/>
      <c r="F166" s="46"/>
      <c r="G166" s="47" t="s">
        <v>554</v>
      </c>
      <c r="H166" s="19">
        <v>252.59</v>
      </c>
      <c r="I166" s="20"/>
      <c r="J166" s="21">
        <f t="shared" si="12"/>
        <v>0</v>
      </c>
    </row>
    <row r="167" spans="1:11" ht="24">
      <c r="A167" s="55"/>
      <c r="B167" s="45" t="s">
        <v>545</v>
      </c>
      <c r="C167" s="132">
        <v>1107896</v>
      </c>
      <c r="D167" s="133" t="s">
        <v>555</v>
      </c>
      <c r="E167" s="46"/>
      <c r="F167" s="46"/>
      <c r="G167" s="47" t="s">
        <v>564</v>
      </c>
      <c r="H167" s="19">
        <v>17.59</v>
      </c>
      <c r="I167" s="20"/>
      <c r="J167" s="21">
        <f t="shared" si="12"/>
        <v>0</v>
      </c>
    </row>
    <row r="168" spans="1:11" ht="24">
      <c r="A168" s="55"/>
      <c r="B168" s="45" t="s">
        <v>546</v>
      </c>
      <c r="C168" s="45">
        <v>2009619</v>
      </c>
      <c r="D168" s="102" t="s">
        <v>393</v>
      </c>
      <c r="E168" s="46"/>
      <c r="F168" s="46"/>
      <c r="G168" s="47" t="s">
        <v>565</v>
      </c>
      <c r="H168" s="19">
        <v>90</v>
      </c>
      <c r="I168" s="20"/>
      <c r="J168" s="21">
        <f t="shared" si="12"/>
        <v>0</v>
      </c>
    </row>
    <row r="169" spans="1:11">
      <c r="A169" s="55"/>
      <c r="B169" s="45" t="s">
        <v>547</v>
      </c>
      <c r="C169" s="45">
        <v>99855</v>
      </c>
      <c r="D169" s="102" t="s">
        <v>394</v>
      </c>
      <c r="E169" s="46"/>
      <c r="F169" s="46"/>
      <c r="G169" s="47" t="s">
        <v>556</v>
      </c>
      <c r="H169" s="19">
        <v>88.4</v>
      </c>
      <c r="I169" s="20"/>
      <c r="J169" s="21">
        <f t="shared" si="12"/>
        <v>0</v>
      </c>
    </row>
    <row r="170" spans="1:11">
      <c r="A170" s="55"/>
      <c r="B170" s="45" t="s">
        <v>548</v>
      </c>
      <c r="C170" s="45"/>
      <c r="D170" s="102" t="s">
        <v>395</v>
      </c>
      <c r="E170" s="46"/>
      <c r="F170" s="46"/>
      <c r="G170" s="47"/>
      <c r="H170" s="19"/>
      <c r="I170" s="20"/>
      <c r="J170" s="21"/>
    </row>
    <row r="171" spans="1:11" ht="36">
      <c r="A171" s="59"/>
      <c r="B171" s="45" t="s">
        <v>549</v>
      </c>
      <c r="C171" s="107">
        <v>3806428</v>
      </c>
      <c r="D171" s="114" t="s">
        <v>291</v>
      </c>
      <c r="E171" s="46"/>
      <c r="F171" s="46"/>
      <c r="G171" s="47" t="s">
        <v>564</v>
      </c>
      <c r="H171" s="19">
        <v>647.76</v>
      </c>
      <c r="I171" s="20"/>
      <c r="J171" s="21">
        <f>ROUND(I171*H171,2)</f>
        <v>0</v>
      </c>
    </row>
    <row r="172" spans="1:11">
      <c r="A172" s="55"/>
      <c r="B172" s="45"/>
      <c r="C172" s="45"/>
      <c r="D172" s="46"/>
      <c r="E172" s="46"/>
      <c r="F172" s="46"/>
      <c r="G172" s="47"/>
      <c r="H172" s="19"/>
      <c r="I172" s="20"/>
      <c r="J172" s="21"/>
    </row>
    <row r="173" spans="1:11">
      <c r="A173" s="55"/>
      <c r="B173" s="48"/>
      <c r="C173" s="48"/>
      <c r="D173" s="49" t="str">
        <f>"TOTAL "&amp;D151&amp;""</f>
        <v xml:space="preserve">TOTAL OBRAS COMPLEMENTARES  </v>
      </c>
      <c r="E173" s="49"/>
      <c r="F173" s="49"/>
      <c r="G173" s="50"/>
      <c r="H173" s="25"/>
      <c r="I173" s="26"/>
      <c r="J173" s="27">
        <f>SUM(J150:J172)</f>
        <v>0</v>
      </c>
    </row>
    <row r="174" spans="1:11">
      <c r="A174" s="55"/>
      <c r="B174" s="40"/>
      <c r="C174" s="40"/>
      <c r="D174" s="42"/>
      <c r="E174" s="42"/>
      <c r="F174" s="42"/>
      <c r="G174" s="41"/>
      <c r="H174" s="23"/>
      <c r="I174" s="43"/>
      <c r="J174" s="44"/>
    </row>
    <row r="175" spans="1:11">
      <c r="A175" s="55"/>
      <c r="B175" s="40" t="s">
        <v>234</v>
      </c>
      <c r="C175" s="40"/>
      <c r="D175" s="42" t="s">
        <v>93</v>
      </c>
      <c r="E175" s="42"/>
      <c r="F175" s="42"/>
      <c r="G175" s="41"/>
      <c r="H175" s="23"/>
      <c r="I175" s="43"/>
      <c r="J175" s="44"/>
    </row>
    <row r="176" spans="1:11">
      <c r="A176" s="58"/>
      <c r="B176" s="45" t="s">
        <v>235</v>
      </c>
      <c r="C176" s="45"/>
      <c r="D176" s="46" t="s">
        <v>94</v>
      </c>
      <c r="E176" s="46"/>
      <c r="F176" s="46"/>
      <c r="G176" s="47"/>
      <c r="H176" s="19"/>
      <c r="I176" s="20"/>
      <c r="J176" s="21"/>
    </row>
    <row r="177" spans="1:12">
      <c r="A177" s="58"/>
      <c r="B177" s="45" t="s">
        <v>236</v>
      </c>
      <c r="C177" s="45">
        <v>5213400</v>
      </c>
      <c r="D177" s="46" t="s">
        <v>95</v>
      </c>
      <c r="E177" s="46"/>
      <c r="F177" s="46"/>
      <c r="G177" s="47" t="s">
        <v>565</v>
      </c>
      <c r="H177" s="19">
        <v>504.75</v>
      </c>
      <c r="I177" s="20"/>
      <c r="J177" s="21">
        <f>ROUND(I177*H177,2)</f>
        <v>0</v>
      </c>
    </row>
    <row r="178" spans="1:12" ht="24">
      <c r="A178" s="58"/>
      <c r="B178" s="45" t="s">
        <v>237</v>
      </c>
      <c r="C178" s="45">
        <v>5213404</v>
      </c>
      <c r="D178" s="46" t="s">
        <v>96</v>
      </c>
      <c r="E178" s="46"/>
      <c r="F178" s="46"/>
      <c r="G178" s="47" t="s">
        <v>565</v>
      </c>
      <c r="H178" s="19">
        <v>234.48</v>
      </c>
      <c r="I178" s="20"/>
      <c r="J178" s="21">
        <f>ROUND(I178*H178,2)</f>
        <v>0</v>
      </c>
    </row>
    <row r="179" spans="1:12" ht="24">
      <c r="A179" s="58"/>
      <c r="B179" s="45" t="s">
        <v>238</v>
      </c>
      <c r="C179" s="45">
        <v>5213361</v>
      </c>
      <c r="D179" s="46" t="s">
        <v>396</v>
      </c>
      <c r="E179" s="46"/>
      <c r="F179" s="46"/>
      <c r="G179" s="47" t="s">
        <v>288</v>
      </c>
      <c r="H179" s="19">
        <v>112</v>
      </c>
      <c r="I179" s="20"/>
      <c r="J179" s="21">
        <f>ROUND(I179*H179,2)</f>
        <v>0</v>
      </c>
    </row>
    <row r="180" spans="1:12">
      <c r="A180" s="55"/>
      <c r="B180" s="45" t="s">
        <v>239</v>
      </c>
      <c r="C180" s="45"/>
      <c r="D180" s="46" t="s">
        <v>97</v>
      </c>
      <c r="E180" s="46"/>
      <c r="F180" s="46"/>
      <c r="G180" s="47"/>
      <c r="H180" s="19"/>
      <c r="I180" s="20"/>
      <c r="J180" s="21"/>
    </row>
    <row r="181" spans="1:12" ht="24">
      <c r="A181" s="55"/>
      <c r="B181" s="45" t="s">
        <v>397</v>
      </c>
      <c r="C181" s="45">
        <v>5213445</v>
      </c>
      <c r="D181" s="46" t="s">
        <v>398</v>
      </c>
      <c r="E181" s="46"/>
      <c r="F181" s="46"/>
      <c r="G181" s="47" t="s">
        <v>288</v>
      </c>
      <c r="H181" s="19">
        <v>3</v>
      </c>
      <c r="I181" s="20"/>
      <c r="J181" s="21">
        <f t="shared" ref="J181:J191" si="13">ROUND(I181*H181,2)</f>
        <v>0</v>
      </c>
    </row>
    <row r="182" spans="1:12" ht="24">
      <c r="A182" s="55"/>
      <c r="B182" s="45" t="s">
        <v>399</v>
      </c>
      <c r="C182" s="45">
        <v>5213440</v>
      </c>
      <c r="D182" s="46" t="s">
        <v>400</v>
      </c>
      <c r="E182" s="46"/>
      <c r="F182" s="46"/>
      <c r="G182" s="47" t="s">
        <v>288</v>
      </c>
      <c r="H182" s="19">
        <v>13</v>
      </c>
      <c r="I182" s="20"/>
      <c r="J182" s="21">
        <f t="shared" si="13"/>
        <v>0</v>
      </c>
    </row>
    <row r="183" spans="1:12" ht="24">
      <c r="A183" s="55"/>
      <c r="B183" s="45" t="s">
        <v>401</v>
      </c>
      <c r="C183" s="45">
        <v>5213499</v>
      </c>
      <c r="D183" s="46" t="s">
        <v>402</v>
      </c>
      <c r="E183" s="46"/>
      <c r="F183" s="46"/>
      <c r="G183" s="47" t="s">
        <v>288</v>
      </c>
      <c r="H183" s="19">
        <v>5</v>
      </c>
      <c r="I183" s="20"/>
      <c r="J183" s="21">
        <f t="shared" si="13"/>
        <v>0</v>
      </c>
      <c r="L183" s="149"/>
    </row>
    <row r="184" spans="1:12" ht="24">
      <c r="A184" s="54"/>
      <c r="B184" s="45" t="s">
        <v>403</v>
      </c>
      <c r="C184" s="45">
        <v>5213464</v>
      </c>
      <c r="D184" s="46" t="s">
        <v>404</v>
      </c>
      <c r="E184" s="46"/>
      <c r="F184" s="46"/>
      <c r="G184" s="47" t="s">
        <v>288</v>
      </c>
      <c r="H184" s="19">
        <v>13</v>
      </c>
      <c r="I184" s="20"/>
      <c r="J184" s="21">
        <f t="shared" si="13"/>
        <v>0</v>
      </c>
    </row>
    <row r="185" spans="1:12" ht="24">
      <c r="B185" s="45" t="s">
        <v>405</v>
      </c>
      <c r="C185" s="45">
        <v>5213477</v>
      </c>
      <c r="D185" s="46" t="s">
        <v>406</v>
      </c>
      <c r="E185" s="46"/>
      <c r="F185" s="46"/>
      <c r="G185" s="47" t="s">
        <v>288</v>
      </c>
      <c r="H185" s="19">
        <v>2</v>
      </c>
      <c r="I185" s="20"/>
      <c r="J185" s="21">
        <f t="shared" si="13"/>
        <v>0</v>
      </c>
    </row>
    <row r="186" spans="1:12" ht="24">
      <c r="B186" s="45" t="s">
        <v>407</v>
      </c>
      <c r="C186" s="45">
        <v>5213490</v>
      </c>
      <c r="D186" s="46" t="s">
        <v>408</v>
      </c>
      <c r="E186" s="46"/>
      <c r="F186" s="46"/>
      <c r="G186" s="47" t="s">
        <v>288</v>
      </c>
      <c r="H186" s="19">
        <v>4</v>
      </c>
      <c r="I186" s="20"/>
      <c r="J186" s="21">
        <f t="shared" si="13"/>
        <v>0</v>
      </c>
      <c r="L186" s="149"/>
    </row>
    <row r="187" spans="1:12" ht="24">
      <c r="B187" s="45" t="s">
        <v>409</v>
      </c>
      <c r="C187" s="45">
        <v>5213477</v>
      </c>
      <c r="D187" s="46" t="s">
        <v>406</v>
      </c>
      <c r="E187" s="46"/>
      <c r="F187" s="46"/>
      <c r="G187" s="47" t="s">
        <v>288</v>
      </c>
      <c r="H187" s="19">
        <v>2</v>
      </c>
      <c r="I187" s="20"/>
      <c r="J187" s="21">
        <f t="shared" si="13"/>
        <v>0</v>
      </c>
    </row>
    <row r="188" spans="1:12" ht="24">
      <c r="B188" s="45" t="s">
        <v>410</v>
      </c>
      <c r="C188" s="45">
        <v>5213856</v>
      </c>
      <c r="D188" s="46" t="s">
        <v>411</v>
      </c>
      <c r="E188" s="46"/>
      <c r="F188" s="46"/>
      <c r="G188" s="47" t="s">
        <v>288</v>
      </c>
      <c r="H188" s="19">
        <v>3</v>
      </c>
      <c r="I188" s="20"/>
      <c r="J188" s="21">
        <f t="shared" si="13"/>
        <v>0</v>
      </c>
    </row>
    <row r="189" spans="1:12" ht="36">
      <c r="B189" s="45" t="s">
        <v>412</v>
      </c>
      <c r="C189" s="45">
        <v>5213863</v>
      </c>
      <c r="D189" s="46" t="s">
        <v>413</v>
      </c>
      <c r="E189" s="46"/>
      <c r="F189" s="46"/>
      <c r="G189" s="47" t="s">
        <v>288</v>
      </c>
      <c r="H189" s="19">
        <v>26</v>
      </c>
      <c r="I189" s="20"/>
      <c r="J189" s="21">
        <f t="shared" si="13"/>
        <v>0</v>
      </c>
    </row>
    <row r="190" spans="1:12" ht="36">
      <c r="B190" s="45" t="s">
        <v>414</v>
      </c>
      <c r="C190" s="45">
        <v>5213630</v>
      </c>
      <c r="D190" s="46" t="s">
        <v>415</v>
      </c>
      <c r="E190" s="46"/>
      <c r="F190" s="46"/>
      <c r="G190" s="47" t="s">
        <v>288</v>
      </c>
      <c r="H190" s="19">
        <v>1</v>
      </c>
      <c r="I190" s="20"/>
      <c r="J190" s="21">
        <f t="shared" si="13"/>
        <v>0</v>
      </c>
      <c r="L190" s="149"/>
    </row>
    <row r="191" spans="1:12" ht="36">
      <c r="B191" s="45" t="s">
        <v>416</v>
      </c>
      <c r="C191" s="45">
        <v>5213649</v>
      </c>
      <c r="D191" s="46" t="s">
        <v>550</v>
      </c>
      <c r="E191" s="46"/>
      <c r="F191" s="46"/>
      <c r="G191" s="47" t="s">
        <v>288</v>
      </c>
      <c r="H191" s="19">
        <v>2</v>
      </c>
      <c r="I191" s="20"/>
      <c r="J191" s="21">
        <f t="shared" si="13"/>
        <v>0</v>
      </c>
      <c r="L191" s="149"/>
    </row>
    <row r="192" spans="1:12">
      <c r="B192" s="45" t="s">
        <v>240</v>
      </c>
      <c r="C192" s="45"/>
      <c r="D192" s="46" t="s">
        <v>98</v>
      </c>
      <c r="E192" s="46"/>
      <c r="F192" s="46"/>
      <c r="G192" s="47"/>
      <c r="H192" s="19"/>
      <c r="I192" s="20"/>
      <c r="J192" s="21"/>
    </row>
    <row r="193" spans="2:10">
      <c r="B193" s="45" t="s">
        <v>241</v>
      </c>
      <c r="C193" s="45"/>
      <c r="D193" s="46" t="s">
        <v>99</v>
      </c>
      <c r="E193" s="46"/>
      <c r="F193" s="46"/>
      <c r="G193" s="47"/>
      <c r="H193" s="19"/>
      <c r="I193" s="20"/>
      <c r="J193" s="21"/>
    </row>
    <row r="194" spans="2:10" ht="24">
      <c r="B194" s="45" t="s">
        <v>242</v>
      </c>
      <c r="C194" s="45">
        <v>5213385</v>
      </c>
      <c r="D194" s="46" t="s">
        <v>526</v>
      </c>
      <c r="E194" s="46"/>
      <c r="F194" s="46"/>
      <c r="G194" s="47" t="s">
        <v>566</v>
      </c>
      <c r="H194" s="19">
        <v>86</v>
      </c>
      <c r="I194" s="20"/>
      <c r="J194" s="21">
        <f>ROUND(I194*H194,2)</f>
        <v>0</v>
      </c>
    </row>
    <row r="195" spans="2:10" ht="24">
      <c r="B195" s="45" t="s">
        <v>243</v>
      </c>
      <c r="C195" s="45">
        <v>5213387</v>
      </c>
      <c r="D195" s="46" t="s">
        <v>527</v>
      </c>
      <c r="E195" s="46"/>
      <c r="F195" s="46"/>
      <c r="G195" s="47" t="s">
        <v>566</v>
      </c>
      <c r="H195" s="19">
        <v>39</v>
      </c>
      <c r="I195" s="20"/>
      <c r="J195" s="21">
        <f>ROUND(I195*H195,2)</f>
        <v>0</v>
      </c>
    </row>
    <row r="196" spans="2:10">
      <c r="B196" s="45" t="s">
        <v>244</v>
      </c>
      <c r="C196" s="45"/>
      <c r="D196" s="46" t="s">
        <v>97</v>
      </c>
      <c r="E196" s="46"/>
      <c r="F196" s="46"/>
      <c r="G196" s="47"/>
      <c r="H196" s="19"/>
      <c r="I196" s="20"/>
      <c r="J196" s="21"/>
    </row>
    <row r="197" spans="2:10">
      <c r="B197" s="45" t="s">
        <v>417</v>
      </c>
      <c r="C197" s="111">
        <v>5213570</v>
      </c>
      <c r="D197" s="116" t="s">
        <v>528</v>
      </c>
      <c r="E197" s="112"/>
      <c r="F197" s="112"/>
      <c r="G197" s="47" t="s">
        <v>572</v>
      </c>
      <c r="H197" s="19">
        <v>17.940000000000001</v>
      </c>
      <c r="I197" s="20"/>
      <c r="J197" s="21">
        <f>ROUND(I197*H197,2)</f>
        <v>0</v>
      </c>
    </row>
    <row r="198" spans="2:10" ht="24">
      <c r="B198" s="45" t="s">
        <v>525</v>
      </c>
      <c r="C198" s="111">
        <v>5216111</v>
      </c>
      <c r="D198" s="116" t="s">
        <v>529</v>
      </c>
      <c r="E198" s="112"/>
      <c r="F198" s="112"/>
      <c r="G198" s="47" t="s">
        <v>566</v>
      </c>
      <c r="H198" s="19">
        <v>16</v>
      </c>
      <c r="I198" s="20"/>
      <c r="J198" s="21">
        <f>ROUND(I198*H198,2)</f>
        <v>0</v>
      </c>
    </row>
    <row r="199" spans="2:10">
      <c r="B199" s="45"/>
      <c r="C199" s="45"/>
      <c r="D199" s="46"/>
      <c r="E199" s="46"/>
      <c r="F199" s="46"/>
      <c r="G199" s="47"/>
      <c r="H199" s="19"/>
      <c r="I199" s="20"/>
      <c r="J199" s="21"/>
    </row>
    <row r="200" spans="2:10">
      <c r="B200" s="48"/>
      <c r="C200" s="48"/>
      <c r="D200" s="49" t="str">
        <f>"TOTAL "&amp;D175&amp;""</f>
        <v xml:space="preserve">TOTAL SINALIZAÇÃO  </v>
      </c>
      <c r="E200" s="49"/>
      <c r="F200" s="49"/>
      <c r="G200" s="50"/>
      <c r="H200" s="25"/>
      <c r="I200" s="26"/>
      <c r="J200" s="27">
        <f>SUM(J176:J199)</f>
        <v>0</v>
      </c>
    </row>
    <row r="201" spans="2:10">
      <c r="B201" s="40"/>
      <c r="C201" s="40"/>
      <c r="D201" s="42"/>
      <c r="E201" s="42"/>
      <c r="F201" s="42"/>
      <c r="G201" s="41"/>
      <c r="H201" s="23"/>
      <c r="I201" s="43"/>
      <c r="J201" s="44"/>
    </row>
    <row r="202" spans="2:10">
      <c r="B202" s="40" t="s">
        <v>245</v>
      </c>
      <c r="C202" s="40"/>
      <c r="D202" s="42" t="s">
        <v>100</v>
      </c>
      <c r="E202" s="42"/>
      <c r="F202" s="42"/>
      <c r="G202" s="41"/>
      <c r="H202" s="23"/>
      <c r="I202" s="43"/>
      <c r="J202" s="44"/>
    </row>
    <row r="203" spans="2:10">
      <c r="B203" s="45" t="s">
        <v>246</v>
      </c>
      <c r="C203" s="45"/>
      <c r="D203" s="46" t="s">
        <v>101</v>
      </c>
      <c r="E203" s="46"/>
      <c r="F203" s="46"/>
      <c r="G203" s="47"/>
      <c r="H203" s="19"/>
      <c r="I203" s="20"/>
      <c r="J203" s="21"/>
    </row>
    <row r="204" spans="2:10" ht="36">
      <c r="B204" s="45" t="s">
        <v>247</v>
      </c>
      <c r="C204" s="45">
        <v>95752</v>
      </c>
      <c r="D204" s="46" t="s">
        <v>102</v>
      </c>
      <c r="E204" s="46"/>
      <c r="F204" s="46"/>
      <c r="G204" s="47" t="s">
        <v>556</v>
      </c>
      <c r="H204" s="19">
        <v>220</v>
      </c>
      <c r="I204" s="20"/>
      <c r="J204" s="21">
        <f t="shared" ref="J204:J213" si="14">ROUND(I204*H204,2)</f>
        <v>0</v>
      </c>
    </row>
    <row r="205" spans="2:10" ht="24">
      <c r="B205" s="45" t="s">
        <v>248</v>
      </c>
      <c r="C205" s="45">
        <v>97669</v>
      </c>
      <c r="D205" s="46" t="s">
        <v>418</v>
      </c>
      <c r="E205" s="46"/>
      <c r="F205" s="46"/>
      <c r="G205" s="47" t="s">
        <v>556</v>
      </c>
      <c r="H205" s="19">
        <v>420</v>
      </c>
      <c r="I205" s="20"/>
      <c r="J205" s="21">
        <f t="shared" si="14"/>
        <v>0</v>
      </c>
    </row>
    <row r="206" spans="2:10">
      <c r="B206" s="45" t="s">
        <v>249</v>
      </c>
      <c r="C206" s="45">
        <v>4805750</v>
      </c>
      <c r="D206" s="46" t="s">
        <v>55</v>
      </c>
      <c r="E206" s="46"/>
      <c r="F206" s="46"/>
      <c r="G206" s="47" t="s">
        <v>573</v>
      </c>
      <c r="H206" s="19">
        <v>90</v>
      </c>
      <c r="I206" s="20"/>
      <c r="J206" s="21">
        <f t="shared" si="14"/>
        <v>0</v>
      </c>
    </row>
    <row r="207" spans="2:10">
      <c r="B207" s="45" t="s">
        <v>250</v>
      </c>
      <c r="C207" s="111">
        <v>4815671</v>
      </c>
      <c r="D207" s="112" t="s">
        <v>50</v>
      </c>
      <c r="E207" s="46"/>
      <c r="F207" s="46"/>
      <c r="G207" s="47" t="s">
        <v>573</v>
      </c>
      <c r="H207" s="19">
        <v>52.5</v>
      </c>
      <c r="I207" s="20"/>
      <c r="J207" s="21">
        <f t="shared" si="14"/>
        <v>0</v>
      </c>
    </row>
    <row r="208" spans="2:10" ht="24">
      <c r="B208" s="45" t="s">
        <v>251</v>
      </c>
      <c r="C208" s="45">
        <v>1106057</v>
      </c>
      <c r="D208" s="46" t="s">
        <v>51</v>
      </c>
      <c r="E208" s="46"/>
      <c r="F208" s="46"/>
      <c r="G208" s="47" t="s">
        <v>573</v>
      </c>
      <c r="H208" s="19">
        <v>37.5</v>
      </c>
      <c r="I208" s="20"/>
      <c r="J208" s="21">
        <f t="shared" si="14"/>
        <v>0</v>
      </c>
    </row>
    <row r="209" spans="2:12" ht="36">
      <c r="B209" s="45" t="s">
        <v>252</v>
      </c>
      <c r="C209" s="45">
        <v>97889</v>
      </c>
      <c r="D209" s="72" t="s">
        <v>419</v>
      </c>
      <c r="E209" s="46"/>
      <c r="F209" s="46"/>
      <c r="G209" s="47" t="s">
        <v>288</v>
      </c>
      <c r="H209" s="19">
        <v>12</v>
      </c>
      <c r="I209" s="20"/>
      <c r="J209" s="21">
        <f t="shared" si="14"/>
        <v>0</v>
      </c>
    </row>
    <row r="210" spans="2:12" ht="24">
      <c r="B210" s="45" t="s">
        <v>253</v>
      </c>
      <c r="C210" s="45">
        <v>92997</v>
      </c>
      <c r="D210" s="46" t="s">
        <v>103</v>
      </c>
      <c r="E210" s="46"/>
      <c r="F210" s="46"/>
      <c r="G210" s="47" t="s">
        <v>556</v>
      </c>
      <c r="H210" s="19">
        <v>450</v>
      </c>
      <c r="I210" s="20"/>
      <c r="J210" s="21">
        <f t="shared" si="14"/>
        <v>0</v>
      </c>
    </row>
    <row r="211" spans="2:12" ht="24">
      <c r="B211" s="45" t="s">
        <v>254</v>
      </c>
      <c r="C211" s="45">
        <v>96973</v>
      </c>
      <c r="D211" s="46" t="s">
        <v>104</v>
      </c>
      <c r="E211" s="46"/>
      <c r="F211" s="46"/>
      <c r="G211" s="47" t="s">
        <v>556</v>
      </c>
      <c r="H211" s="19">
        <v>260</v>
      </c>
      <c r="I211" s="20"/>
      <c r="J211" s="21">
        <f t="shared" si="14"/>
        <v>0</v>
      </c>
    </row>
    <row r="212" spans="2:12" ht="24">
      <c r="B212" s="45" t="s">
        <v>255</v>
      </c>
      <c r="C212" s="45">
        <v>96975</v>
      </c>
      <c r="D212" s="46" t="s">
        <v>105</v>
      </c>
      <c r="E212" s="46"/>
      <c r="F212" s="46"/>
      <c r="G212" s="47" t="s">
        <v>556</v>
      </c>
      <c r="H212" s="19">
        <v>210</v>
      </c>
      <c r="I212" s="20"/>
      <c r="J212" s="21">
        <f t="shared" si="14"/>
        <v>0</v>
      </c>
    </row>
    <row r="213" spans="2:12" ht="24">
      <c r="B213" s="45" t="s">
        <v>256</v>
      </c>
      <c r="C213" s="45">
        <v>92986</v>
      </c>
      <c r="D213" s="46" t="s">
        <v>106</v>
      </c>
      <c r="E213" s="46"/>
      <c r="F213" s="46"/>
      <c r="G213" s="47" t="s">
        <v>556</v>
      </c>
      <c r="H213" s="19">
        <v>350</v>
      </c>
      <c r="I213" s="20"/>
      <c r="J213" s="21">
        <f t="shared" si="14"/>
        <v>0</v>
      </c>
    </row>
    <row r="214" spans="2:12">
      <c r="B214" s="45" t="s">
        <v>257</v>
      </c>
      <c r="C214" s="45"/>
      <c r="D214" s="46" t="s">
        <v>107</v>
      </c>
      <c r="E214" s="46"/>
      <c r="F214" s="46"/>
      <c r="G214" s="47"/>
      <c r="H214" s="19"/>
      <c r="I214" s="20"/>
      <c r="J214" s="21"/>
    </row>
    <row r="215" spans="2:12" ht="24">
      <c r="B215" s="45" t="s">
        <v>258</v>
      </c>
      <c r="C215" s="45">
        <v>101659</v>
      </c>
      <c r="D215" s="46" t="s">
        <v>420</v>
      </c>
      <c r="E215" s="46"/>
      <c r="F215" s="46"/>
      <c r="G215" s="47" t="s">
        <v>288</v>
      </c>
      <c r="H215" s="19">
        <v>15</v>
      </c>
      <c r="I215" s="20"/>
      <c r="J215" s="21">
        <f t="shared" ref="J215:J220" si="15">ROUND(I215*H215,2)</f>
        <v>0</v>
      </c>
      <c r="L215" s="149"/>
    </row>
    <row r="216" spans="2:12" ht="24">
      <c r="B216" s="45" t="s">
        <v>259</v>
      </c>
      <c r="C216" s="45">
        <v>101655</v>
      </c>
      <c r="D216" s="46" t="s">
        <v>421</v>
      </c>
      <c r="E216" s="46"/>
      <c r="F216" s="46"/>
      <c r="G216" s="47" t="s">
        <v>288</v>
      </c>
      <c r="H216" s="19">
        <v>7</v>
      </c>
      <c r="I216" s="20"/>
      <c r="J216" s="21">
        <f t="shared" si="15"/>
        <v>0</v>
      </c>
    </row>
    <row r="217" spans="2:12" ht="36">
      <c r="B217" s="45" t="s">
        <v>260</v>
      </c>
      <c r="C217" s="45">
        <v>101636</v>
      </c>
      <c r="D217" s="46" t="s">
        <v>422</v>
      </c>
      <c r="E217" s="46"/>
      <c r="F217" s="46"/>
      <c r="G217" s="47" t="s">
        <v>288</v>
      </c>
      <c r="H217" s="19">
        <v>6</v>
      </c>
      <c r="I217" s="20"/>
      <c r="J217" s="21">
        <f t="shared" si="15"/>
        <v>0</v>
      </c>
    </row>
    <row r="218" spans="2:12" ht="24">
      <c r="B218" s="45" t="s">
        <v>261</v>
      </c>
      <c r="C218" s="45">
        <v>91931</v>
      </c>
      <c r="D218" s="46" t="s">
        <v>108</v>
      </c>
      <c r="E218" s="46"/>
      <c r="F218" s="46"/>
      <c r="G218" s="47" t="s">
        <v>556</v>
      </c>
      <c r="H218" s="19">
        <v>855</v>
      </c>
      <c r="I218" s="20"/>
      <c r="J218" s="21">
        <f t="shared" si="15"/>
        <v>0</v>
      </c>
    </row>
    <row r="219" spans="2:12" ht="24">
      <c r="B219" s="45" t="s">
        <v>262</v>
      </c>
      <c r="C219" s="45">
        <v>100556</v>
      </c>
      <c r="D219" s="46" t="s">
        <v>423</v>
      </c>
      <c r="E219" s="46"/>
      <c r="F219" s="46"/>
      <c r="G219" s="47" t="s">
        <v>288</v>
      </c>
      <c r="H219" s="19">
        <v>14</v>
      </c>
      <c r="I219" s="20"/>
      <c r="J219" s="21">
        <f t="shared" si="15"/>
        <v>0</v>
      </c>
    </row>
    <row r="220" spans="2:12" ht="24">
      <c r="B220" s="45" t="s">
        <v>263</v>
      </c>
      <c r="C220" s="45">
        <v>97892</v>
      </c>
      <c r="D220" s="46" t="s">
        <v>424</v>
      </c>
      <c r="E220" s="46"/>
      <c r="F220" s="46"/>
      <c r="G220" s="47" t="s">
        <v>288</v>
      </c>
      <c r="H220" s="19">
        <v>1</v>
      </c>
      <c r="I220" s="20"/>
      <c r="J220" s="21">
        <f t="shared" si="15"/>
        <v>0</v>
      </c>
    </row>
    <row r="221" spans="2:12">
      <c r="B221" s="45" t="s">
        <v>264</v>
      </c>
      <c r="C221" s="45"/>
      <c r="D221" s="46" t="s">
        <v>109</v>
      </c>
      <c r="E221" s="46"/>
      <c r="F221" s="46"/>
      <c r="G221" s="47"/>
      <c r="H221" s="19"/>
      <c r="I221" s="20"/>
      <c r="J221" s="21"/>
    </row>
    <row r="222" spans="2:12" ht="24">
      <c r="B222" s="45" t="s">
        <v>265</v>
      </c>
      <c r="C222" s="103" t="s">
        <v>134</v>
      </c>
      <c r="D222" s="102" t="s">
        <v>110</v>
      </c>
      <c r="E222" s="46"/>
      <c r="F222" s="46"/>
      <c r="G222" s="47" t="s">
        <v>288</v>
      </c>
      <c r="H222" s="19">
        <v>11</v>
      </c>
      <c r="I222" s="20"/>
      <c r="J222" s="21">
        <f>ROUND(I222*H222,2)</f>
        <v>0</v>
      </c>
    </row>
    <row r="223" spans="2:12" ht="24">
      <c r="B223" s="45" t="s">
        <v>266</v>
      </c>
      <c r="C223" s="103" t="s">
        <v>135</v>
      </c>
      <c r="D223" s="102" t="s">
        <v>111</v>
      </c>
      <c r="E223" s="46"/>
      <c r="F223" s="46"/>
      <c r="G223" s="47" t="s">
        <v>556</v>
      </c>
      <c r="H223" s="19">
        <v>170</v>
      </c>
      <c r="I223" s="20"/>
      <c r="J223" s="21">
        <f>ROUND(I223*H223,2)</f>
        <v>0</v>
      </c>
    </row>
    <row r="224" spans="2:12">
      <c r="B224" s="45" t="s">
        <v>267</v>
      </c>
      <c r="C224" s="103"/>
      <c r="D224" s="102" t="s">
        <v>112</v>
      </c>
      <c r="E224" s="46"/>
      <c r="F224" s="46"/>
      <c r="G224" s="47"/>
      <c r="H224" s="19"/>
      <c r="I224" s="20"/>
      <c r="J224" s="21"/>
    </row>
    <row r="225" spans="2:12" ht="36">
      <c r="B225" s="45" t="s">
        <v>268</v>
      </c>
      <c r="C225" s="103" t="s">
        <v>121</v>
      </c>
      <c r="D225" s="102" t="s">
        <v>425</v>
      </c>
      <c r="E225" s="46"/>
      <c r="F225" s="46"/>
      <c r="G225" s="47" t="s">
        <v>288</v>
      </c>
      <c r="H225" s="19">
        <v>6</v>
      </c>
      <c r="I225" s="20"/>
      <c r="J225" s="21">
        <f>ROUND(I225*H225,2)</f>
        <v>0</v>
      </c>
      <c r="L225" s="149"/>
    </row>
    <row r="226" spans="2:12" ht="24">
      <c r="B226" s="45" t="s">
        <v>269</v>
      </c>
      <c r="C226" s="103">
        <v>96973</v>
      </c>
      <c r="D226" s="102" t="s">
        <v>104</v>
      </c>
      <c r="E226" s="46"/>
      <c r="F226" s="46"/>
      <c r="G226" s="47" t="s">
        <v>556</v>
      </c>
      <c r="H226" s="19">
        <v>480</v>
      </c>
      <c r="I226" s="20"/>
      <c r="J226" s="21">
        <f>ROUND(I226*H226,2)</f>
        <v>0</v>
      </c>
    </row>
    <row r="227" spans="2:12" ht="24">
      <c r="B227" s="45" t="s">
        <v>270</v>
      </c>
      <c r="C227" s="103">
        <v>92988</v>
      </c>
      <c r="D227" s="102" t="s">
        <v>113</v>
      </c>
      <c r="E227" s="46"/>
      <c r="F227" s="46"/>
      <c r="G227" s="47" t="s">
        <v>556</v>
      </c>
      <c r="H227" s="19">
        <v>480</v>
      </c>
      <c r="I227" s="20"/>
      <c r="J227" s="21">
        <f>ROUND(I227*H227,2)</f>
        <v>0</v>
      </c>
    </row>
    <row r="228" spans="2:12">
      <c r="B228" s="45" t="s">
        <v>271</v>
      </c>
      <c r="C228" s="103"/>
      <c r="D228" s="102" t="s">
        <v>114</v>
      </c>
      <c r="E228" s="46"/>
      <c r="F228" s="46"/>
      <c r="G228" s="47"/>
      <c r="H228" s="19"/>
      <c r="I228" s="20"/>
      <c r="J228" s="21"/>
    </row>
    <row r="229" spans="2:12" ht="24">
      <c r="B229" s="45" t="s">
        <v>272</v>
      </c>
      <c r="C229" s="103">
        <v>97669</v>
      </c>
      <c r="D229" s="102" t="s">
        <v>418</v>
      </c>
      <c r="E229" s="46"/>
      <c r="F229" s="46"/>
      <c r="G229" s="47" t="s">
        <v>556</v>
      </c>
      <c r="H229" s="19">
        <v>80</v>
      </c>
      <c r="I229" s="20"/>
      <c r="J229" s="21">
        <f t="shared" ref="J229:J234" si="16">ROUND(I229*H229,2)</f>
        <v>0</v>
      </c>
    </row>
    <row r="230" spans="2:12">
      <c r="B230" s="45" t="s">
        <v>273</v>
      </c>
      <c r="C230" s="103">
        <v>4805750</v>
      </c>
      <c r="D230" s="102" t="s">
        <v>55</v>
      </c>
      <c r="E230" s="46"/>
      <c r="F230" s="46"/>
      <c r="G230" s="47" t="s">
        <v>573</v>
      </c>
      <c r="H230" s="19">
        <v>26</v>
      </c>
      <c r="I230" s="20"/>
      <c r="J230" s="21">
        <f t="shared" si="16"/>
        <v>0</v>
      </c>
    </row>
    <row r="231" spans="2:12">
      <c r="B231" s="45" t="s">
        <v>274</v>
      </c>
      <c r="C231" s="111">
        <v>4815671</v>
      </c>
      <c r="D231" s="112" t="s">
        <v>50</v>
      </c>
      <c r="E231" s="46"/>
      <c r="F231" s="46"/>
      <c r="G231" s="47" t="s">
        <v>573</v>
      </c>
      <c r="H231" s="19">
        <v>16</v>
      </c>
      <c r="I231" s="20"/>
      <c r="J231" s="21">
        <f t="shared" si="16"/>
        <v>0</v>
      </c>
    </row>
    <row r="232" spans="2:12" ht="24">
      <c r="B232" s="45" t="s">
        <v>275</v>
      </c>
      <c r="C232" s="103">
        <v>1106057</v>
      </c>
      <c r="D232" s="102" t="s">
        <v>51</v>
      </c>
      <c r="E232" s="46"/>
      <c r="F232" s="46"/>
      <c r="G232" s="47" t="s">
        <v>573</v>
      </c>
      <c r="H232" s="19">
        <v>10</v>
      </c>
      <c r="I232" s="20"/>
      <c r="J232" s="21">
        <f t="shared" si="16"/>
        <v>0</v>
      </c>
    </row>
    <row r="233" spans="2:12" ht="36">
      <c r="B233" s="45" t="s">
        <v>276</v>
      </c>
      <c r="C233" s="103">
        <v>97889</v>
      </c>
      <c r="D233" s="72" t="s">
        <v>419</v>
      </c>
      <c r="E233" s="46"/>
      <c r="F233" s="46"/>
      <c r="G233" s="47" t="s">
        <v>288</v>
      </c>
      <c r="H233" s="19">
        <v>2</v>
      </c>
      <c r="I233" s="20"/>
      <c r="J233" s="21">
        <f t="shared" si="16"/>
        <v>0</v>
      </c>
    </row>
    <row r="234" spans="2:12" ht="24">
      <c r="B234" s="45" t="s">
        <v>277</v>
      </c>
      <c r="C234" s="103" t="s">
        <v>348</v>
      </c>
      <c r="D234" s="72" t="s">
        <v>115</v>
      </c>
      <c r="E234" s="46"/>
      <c r="F234" s="46"/>
      <c r="G234" s="47" t="s">
        <v>556</v>
      </c>
      <c r="H234" s="19">
        <v>80</v>
      </c>
      <c r="I234" s="20"/>
      <c r="J234" s="21">
        <f t="shared" si="16"/>
        <v>0</v>
      </c>
    </row>
    <row r="235" spans="2:12">
      <c r="B235" s="45" t="s">
        <v>278</v>
      </c>
      <c r="C235" s="103"/>
      <c r="D235" s="102" t="s">
        <v>116</v>
      </c>
      <c r="E235" s="46"/>
      <c r="F235" s="46"/>
      <c r="G235" s="47"/>
      <c r="H235" s="19"/>
      <c r="I235" s="20"/>
      <c r="J235" s="21"/>
    </row>
    <row r="236" spans="2:12" ht="24">
      <c r="B236" s="45" t="s">
        <v>279</v>
      </c>
      <c r="C236" s="103" t="s">
        <v>135</v>
      </c>
      <c r="D236" s="102" t="s">
        <v>111</v>
      </c>
      <c r="E236" s="46"/>
      <c r="F236" s="46"/>
      <c r="G236" s="47" t="s">
        <v>556</v>
      </c>
      <c r="H236" s="19">
        <v>40</v>
      </c>
      <c r="I236" s="20"/>
      <c r="J236" s="21">
        <f>ROUND(I236*H236,2)</f>
        <v>0</v>
      </c>
    </row>
    <row r="237" spans="2:12">
      <c r="B237" s="45" t="s">
        <v>426</v>
      </c>
      <c r="C237" s="103"/>
      <c r="D237" s="112" t="s">
        <v>427</v>
      </c>
      <c r="E237" s="46"/>
      <c r="F237" s="46"/>
      <c r="G237" s="47"/>
      <c r="H237" s="19"/>
      <c r="I237" s="20"/>
      <c r="J237" s="21"/>
    </row>
    <row r="238" spans="2:12" ht="36">
      <c r="B238" s="45" t="s">
        <v>428</v>
      </c>
      <c r="C238" s="111" t="s">
        <v>122</v>
      </c>
      <c r="D238" s="112" t="s">
        <v>293</v>
      </c>
      <c r="E238" s="112"/>
      <c r="F238" s="112"/>
      <c r="G238" s="106" t="s">
        <v>288</v>
      </c>
      <c r="H238" s="19">
        <v>2</v>
      </c>
      <c r="I238" s="20"/>
      <c r="J238" s="21">
        <f t="shared" ref="J238:J259" si="17">ROUND(I238*H238,2)</f>
        <v>0</v>
      </c>
    </row>
    <row r="239" spans="2:12" ht="48">
      <c r="B239" s="45" t="s">
        <v>429</v>
      </c>
      <c r="C239" s="111" t="s">
        <v>508</v>
      </c>
      <c r="D239" s="112" t="s">
        <v>294</v>
      </c>
      <c r="E239" s="112"/>
      <c r="F239" s="112"/>
      <c r="G239" s="106" t="s">
        <v>288</v>
      </c>
      <c r="H239" s="19">
        <v>2</v>
      </c>
      <c r="I239" s="20"/>
      <c r="J239" s="21">
        <f t="shared" si="17"/>
        <v>0</v>
      </c>
    </row>
    <row r="240" spans="2:12" ht="48">
      <c r="B240" s="45" t="s">
        <v>430</v>
      </c>
      <c r="C240" s="111" t="s">
        <v>509</v>
      </c>
      <c r="D240" s="112" t="s">
        <v>295</v>
      </c>
      <c r="E240" s="112"/>
      <c r="F240" s="112"/>
      <c r="G240" s="106" t="s">
        <v>288</v>
      </c>
      <c r="H240" s="19">
        <v>2</v>
      </c>
      <c r="I240" s="20"/>
      <c r="J240" s="21">
        <f t="shared" si="17"/>
        <v>0</v>
      </c>
      <c r="L240" s="149"/>
    </row>
    <row r="241" spans="2:12" ht="24">
      <c r="B241" s="45" t="s">
        <v>431</v>
      </c>
      <c r="C241" s="111" t="s">
        <v>510</v>
      </c>
      <c r="D241" s="112" t="s">
        <v>296</v>
      </c>
      <c r="E241" s="112"/>
      <c r="F241" s="112"/>
      <c r="G241" s="106" t="s">
        <v>288</v>
      </c>
      <c r="H241" s="19">
        <v>2</v>
      </c>
      <c r="I241" s="20"/>
      <c r="J241" s="21">
        <f t="shared" si="17"/>
        <v>0</v>
      </c>
      <c r="L241" s="149"/>
    </row>
    <row r="242" spans="2:12" ht="24">
      <c r="B242" s="45" t="s">
        <v>432</v>
      </c>
      <c r="C242" s="111">
        <v>91872</v>
      </c>
      <c r="D242" s="112" t="s">
        <v>297</v>
      </c>
      <c r="E242" s="112"/>
      <c r="F242" s="112"/>
      <c r="G242" s="106" t="s">
        <v>556</v>
      </c>
      <c r="H242" s="19">
        <v>12</v>
      </c>
      <c r="I242" s="20"/>
      <c r="J242" s="21">
        <f t="shared" si="17"/>
        <v>0</v>
      </c>
    </row>
    <row r="243" spans="2:12" ht="24">
      <c r="B243" s="45" t="s">
        <v>433</v>
      </c>
      <c r="C243" s="111">
        <v>96985</v>
      </c>
      <c r="D243" s="112" t="s">
        <v>434</v>
      </c>
      <c r="E243" s="112"/>
      <c r="F243" s="112"/>
      <c r="G243" s="106" t="s">
        <v>288</v>
      </c>
      <c r="H243" s="19">
        <v>3</v>
      </c>
      <c r="I243" s="20"/>
      <c r="J243" s="21">
        <f t="shared" si="17"/>
        <v>0</v>
      </c>
    </row>
    <row r="244" spans="2:12" ht="24">
      <c r="B244" s="45" t="s">
        <v>435</v>
      </c>
      <c r="C244" s="111">
        <v>91930</v>
      </c>
      <c r="D244" s="112" t="s">
        <v>298</v>
      </c>
      <c r="E244" s="112"/>
      <c r="F244" s="112"/>
      <c r="G244" s="106" t="s">
        <v>556</v>
      </c>
      <c r="H244" s="19">
        <v>48</v>
      </c>
      <c r="I244" s="20"/>
      <c r="J244" s="21">
        <f t="shared" si="17"/>
        <v>0</v>
      </c>
    </row>
    <row r="245" spans="2:12">
      <c r="B245" s="45" t="s">
        <v>436</v>
      </c>
      <c r="C245" s="111" t="s">
        <v>511</v>
      </c>
      <c r="D245" s="112" t="s">
        <v>299</v>
      </c>
      <c r="E245" s="112"/>
      <c r="F245" s="112"/>
      <c r="G245" s="106" t="s">
        <v>556</v>
      </c>
      <c r="H245" s="19">
        <v>2</v>
      </c>
      <c r="I245" s="20"/>
      <c r="J245" s="21">
        <f t="shared" si="17"/>
        <v>0</v>
      </c>
    </row>
    <row r="246" spans="2:12" ht="24">
      <c r="B246" s="45" t="s">
        <v>437</v>
      </c>
      <c r="C246" s="111">
        <v>96971</v>
      </c>
      <c r="D246" s="112" t="s">
        <v>300</v>
      </c>
      <c r="E246" s="112"/>
      <c r="F246" s="112"/>
      <c r="G246" s="106" t="s">
        <v>556</v>
      </c>
      <c r="H246" s="19">
        <v>2</v>
      </c>
      <c r="I246" s="20"/>
      <c r="J246" s="21">
        <f t="shared" si="17"/>
        <v>0</v>
      </c>
    </row>
    <row r="247" spans="2:12" ht="24">
      <c r="B247" s="45" t="s">
        <v>438</v>
      </c>
      <c r="C247" s="111">
        <v>93665</v>
      </c>
      <c r="D247" s="112" t="s">
        <v>301</v>
      </c>
      <c r="E247" s="112"/>
      <c r="F247" s="112"/>
      <c r="G247" s="106" t="s">
        <v>288</v>
      </c>
      <c r="H247" s="19">
        <v>4</v>
      </c>
      <c r="I247" s="20"/>
      <c r="J247" s="21">
        <f t="shared" si="17"/>
        <v>0</v>
      </c>
    </row>
    <row r="248" spans="2:12" ht="36">
      <c r="B248" s="45" t="s">
        <v>439</v>
      </c>
      <c r="C248" s="111">
        <v>91917</v>
      </c>
      <c r="D248" s="112" t="s">
        <v>302</v>
      </c>
      <c r="E248" s="112"/>
      <c r="F248" s="112"/>
      <c r="G248" s="106" t="s">
        <v>288</v>
      </c>
      <c r="H248" s="19">
        <v>8</v>
      </c>
      <c r="I248" s="20"/>
      <c r="J248" s="21">
        <f t="shared" si="17"/>
        <v>0</v>
      </c>
    </row>
    <row r="249" spans="2:12" ht="24">
      <c r="B249" s="45" t="s">
        <v>440</v>
      </c>
      <c r="C249" s="111">
        <v>91885</v>
      </c>
      <c r="D249" s="112" t="s">
        <v>303</v>
      </c>
      <c r="E249" s="112"/>
      <c r="F249" s="112"/>
      <c r="G249" s="106" t="s">
        <v>288</v>
      </c>
      <c r="H249" s="19">
        <v>6</v>
      </c>
      <c r="I249" s="20"/>
      <c r="J249" s="21">
        <f t="shared" si="17"/>
        <v>0</v>
      </c>
    </row>
    <row r="250" spans="2:12" ht="24">
      <c r="B250" s="45" t="s">
        <v>441</v>
      </c>
      <c r="C250" s="111">
        <v>97597</v>
      </c>
      <c r="D250" s="112" t="s">
        <v>304</v>
      </c>
      <c r="E250" s="112"/>
      <c r="F250" s="112"/>
      <c r="G250" s="106" t="s">
        <v>288</v>
      </c>
      <c r="H250" s="19">
        <v>3</v>
      </c>
      <c r="I250" s="20"/>
      <c r="J250" s="21">
        <f t="shared" si="17"/>
        <v>0</v>
      </c>
    </row>
    <row r="251" spans="2:12" ht="24">
      <c r="B251" s="45" t="s">
        <v>442</v>
      </c>
      <c r="C251" s="111">
        <v>91927</v>
      </c>
      <c r="D251" s="112" t="s">
        <v>305</v>
      </c>
      <c r="E251" s="112"/>
      <c r="F251" s="112"/>
      <c r="G251" s="106" t="s">
        <v>556</v>
      </c>
      <c r="H251" s="19">
        <v>390</v>
      </c>
      <c r="I251" s="20"/>
      <c r="J251" s="21">
        <f t="shared" si="17"/>
        <v>0</v>
      </c>
    </row>
    <row r="252" spans="2:12" ht="24">
      <c r="B252" s="45" t="s">
        <v>443</v>
      </c>
      <c r="C252" s="111">
        <v>91929</v>
      </c>
      <c r="D252" s="112" t="s">
        <v>306</v>
      </c>
      <c r="E252" s="112"/>
      <c r="F252" s="112"/>
      <c r="G252" s="106" t="s">
        <v>556</v>
      </c>
      <c r="H252" s="19">
        <v>435</v>
      </c>
      <c r="I252" s="20"/>
      <c r="J252" s="21">
        <f t="shared" si="17"/>
        <v>0</v>
      </c>
    </row>
    <row r="253" spans="2:12" ht="36">
      <c r="B253" s="45" t="s">
        <v>444</v>
      </c>
      <c r="C253" s="111">
        <v>97887</v>
      </c>
      <c r="D253" s="112" t="s">
        <v>307</v>
      </c>
      <c r="E253" s="112"/>
      <c r="F253" s="112"/>
      <c r="G253" s="106" t="s">
        <v>288</v>
      </c>
      <c r="H253" s="19">
        <v>22</v>
      </c>
      <c r="I253" s="20"/>
      <c r="J253" s="21">
        <f t="shared" si="17"/>
        <v>0</v>
      </c>
    </row>
    <row r="254" spans="2:12" ht="24">
      <c r="B254" s="45" t="s">
        <v>445</v>
      </c>
      <c r="C254" s="111" t="s">
        <v>507</v>
      </c>
      <c r="D254" s="112" t="s">
        <v>446</v>
      </c>
      <c r="E254" s="112"/>
      <c r="F254" s="112"/>
      <c r="G254" s="106" t="s">
        <v>288</v>
      </c>
      <c r="H254" s="19">
        <v>19</v>
      </c>
      <c r="I254" s="20"/>
      <c r="J254" s="21">
        <f t="shared" si="17"/>
        <v>0</v>
      </c>
      <c r="L254" s="149"/>
    </row>
    <row r="255" spans="2:12">
      <c r="B255" s="45" t="s">
        <v>447</v>
      </c>
      <c r="C255" s="111" t="s">
        <v>136</v>
      </c>
      <c r="D255" s="112" t="s">
        <v>448</v>
      </c>
      <c r="E255" s="112"/>
      <c r="F255" s="112"/>
      <c r="G255" s="106" t="s">
        <v>288</v>
      </c>
      <c r="H255" s="19">
        <v>19</v>
      </c>
      <c r="I255" s="20"/>
      <c r="J255" s="21">
        <f t="shared" si="17"/>
        <v>0</v>
      </c>
      <c r="L255" s="149"/>
    </row>
    <row r="256" spans="2:12" ht="36">
      <c r="B256" s="45" t="s">
        <v>449</v>
      </c>
      <c r="C256" s="111">
        <v>91860</v>
      </c>
      <c r="D256" s="112" t="s">
        <v>308</v>
      </c>
      <c r="E256" s="112"/>
      <c r="F256" s="112"/>
      <c r="G256" s="106" t="s">
        <v>556</v>
      </c>
      <c r="H256" s="19">
        <v>360</v>
      </c>
      <c r="I256" s="20"/>
      <c r="J256" s="21">
        <f t="shared" si="17"/>
        <v>0</v>
      </c>
    </row>
    <row r="257" spans="1:14">
      <c r="B257" s="45" t="s">
        <v>450</v>
      </c>
      <c r="C257" s="111">
        <v>4805757</v>
      </c>
      <c r="D257" s="112" t="s">
        <v>49</v>
      </c>
      <c r="E257" s="112"/>
      <c r="F257" s="112"/>
      <c r="G257" s="106" t="s">
        <v>564</v>
      </c>
      <c r="H257" s="19">
        <v>216</v>
      </c>
      <c r="I257" s="20"/>
      <c r="J257" s="21">
        <f t="shared" si="17"/>
        <v>0</v>
      </c>
    </row>
    <row r="258" spans="1:14">
      <c r="B258" s="45" t="s">
        <v>451</v>
      </c>
      <c r="C258" s="111">
        <v>4815671</v>
      </c>
      <c r="D258" s="112" t="s">
        <v>50</v>
      </c>
      <c r="E258" s="112"/>
      <c r="F258" s="112"/>
      <c r="G258" s="106" t="s">
        <v>564</v>
      </c>
      <c r="H258" s="19">
        <v>126</v>
      </c>
      <c r="I258" s="20"/>
      <c r="J258" s="21">
        <f t="shared" si="17"/>
        <v>0</v>
      </c>
    </row>
    <row r="259" spans="1:14" s="118" customFormat="1">
      <c r="A259" s="117"/>
      <c r="B259" s="45" t="s">
        <v>452</v>
      </c>
      <c r="C259" s="111">
        <v>102718</v>
      </c>
      <c r="D259" s="112" t="s">
        <v>309</v>
      </c>
      <c r="E259" s="112"/>
      <c r="F259" s="112"/>
      <c r="G259" s="106" t="s">
        <v>564</v>
      </c>
      <c r="H259" s="19">
        <v>90</v>
      </c>
      <c r="I259" s="20"/>
      <c r="J259" s="21">
        <f t="shared" si="17"/>
        <v>0</v>
      </c>
      <c r="L259" s="22"/>
      <c r="M259" s="22"/>
      <c r="N259" s="22"/>
    </row>
    <row r="260" spans="1:14">
      <c r="B260" s="45"/>
      <c r="C260" s="45"/>
      <c r="D260" s="46"/>
      <c r="E260" s="46"/>
      <c r="F260" s="46"/>
      <c r="G260" s="47"/>
      <c r="H260" s="19"/>
      <c r="I260" s="20"/>
      <c r="J260" s="21"/>
    </row>
    <row r="261" spans="1:14">
      <c r="B261" s="48"/>
      <c r="C261" s="48"/>
      <c r="D261" s="49" t="str">
        <f>"TOTAL "&amp;D202&amp;""</f>
        <v xml:space="preserve">TOTAL INSTALAÇÕES ELÉTRICAS / TELEFONIA  </v>
      </c>
      <c r="E261" s="49"/>
      <c r="F261" s="49"/>
      <c r="G261" s="50"/>
      <c r="H261" s="25"/>
      <c r="I261" s="26"/>
      <c r="J261" s="27">
        <f>SUM(J203:J260)</f>
        <v>0</v>
      </c>
    </row>
    <row r="262" spans="1:14">
      <c r="B262" s="45"/>
      <c r="C262" s="45"/>
      <c r="D262" s="46"/>
      <c r="E262" s="46"/>
      <c r="F262" s="46"/>
      <c r="G262" s="47"/>
      <c r="H262" s="19"/>
      <c r="I262" s="20"/>
      <c r="J262" s="21"/>
    </row>
    <row r="263" spans="1:14">
      <c r="B263" s="40" t="s">
        <v>453</v>
      </c>
      <c r="C263" s="40"/>
      <c r="D263" s="110" t="s">
        <v>310</v>
      </c>
      <c r="E263" s="42"/>
      <c r="F263" s="42"/>
      <c r="G263" s="41"/>
      <c r="H263" s="23"/>
      <c r="I263" s="43"/>
      <c r="J263" s="44"/>
    </row>
    <row r="264" spans="1:14">
      <c r="B264" s="45" t="s">
        <v>454</v>
      </c>
      <c r="C264" s="45"/>
      <c r="D264" s="112" t="s">
        <v>311</v>
      </c>
      <c r="E264" s="46"/>
      <c r="F264" s="46"/>
      <c r="G264" s="47"/>
      <c r="H264" s="19"/>
      <c r="I264" s="20"/>
      <c r="J264" s="21"/>
    </row>
    <row r="265" spans="1:14">
      <c r="B265" s="45" t="s">
        <v>455</v>
      </c>
      <c r="C265" s="111">
        <v>95674</v>
      </c>
      <c r="D265" s="112" t="s">
        <v>312</v>
      </c>
      <c r="E265" s="112"/>
      <c r="F265" s="112"/>
      <c r="G265" s="106" t="s">
        <v>288</v>
      </c>
      <c r="H265" s="19">
        <v>3</v>
      </c>
      <c r="I265" s="20"/>
      <c r="J265" s="21">
        <f t="shared" ref="J265:J272" si="18">ROUND(I265*H265,2)</f>
        <v>0</v>
      </c>
    </row>
    <row r="266" spans="1:14" ht="24">
      <c r="B266" s="45" t="s">
        <v>456</v>
      </c>
      <c r="C266" s="111">
        <v>89362</v>
      </c>
      <c r="D266" s="112" t="s">
        <v>313</v>
      </c>
      <c r="E266" s="112"/>
      <c r="F266" s="112"/>
      <c r="G266" s="106" t="s">
        <v>288</v>
      </c>
      <c r="H266" s="19">
        <v>28</v>
      </c>
      <c r="I266" s="20"/>
      <c r="J266" s="21">
        <f t="shared" si="18"/>
        <v>0</v>
      </c>
    </row>
    <row r="267" spans="1:14" ht="36">
      <c r="B267" s="45" t="s">
        <v>457</v>
      </c>
      <c r="C267" s="111">
        <v>90373</v>
      </c>
      <c r="D267" s="112" t="s">
        <v>314</v>
      </c>
      <c r="E267" s="112"/>
      <c r="F267" s="112"/>
      <c r="G267" s="106" t="s">
        <v>288</v>
      </c>
      <c r="H267" s="19">
        <v>7</v>
      </c>
      <c r="I267" s="20"/>
      <c r="J267" s="21">
        <f t="shared" si="18"/>
        <v>0</v>
      </c>
    </row>
    <row r="268" spans="1:14" ht="24">
      <c r="B268" s="45" t="s">
        <v>458</v>
      </c>
      <c r="C268" s="111">
        <v>86913</v>
      </c>
      <c r="D268" s="112" t="s">
        <v>315</v>
      </c>
      <c r="E268" s="112"/>
      <c r="F268" s="112"/>
      <c r="G268" s="106" t="s">
        <v>288</v>
      </c>
      <c r="H268" s="19">
        <v>7</v>
      </c>
      <c r="I268" s="20"/>
      <c r="J268" s="21">
        <f t="shared" si="18"/>
        <v>0</v>
      </c>
    </row>
    <row r="269" spans="1:14" ht="25.5">
      <c r="B269" s="45" t="s">
        <v>459</v>
      </c>
      <c r="C269" s="111">
        <v>89395</v>
      </c>
      <c r="D269" s="69" t="s">
        <v>316</v>
      </c>
      <c r="E269" s="112"/>
      <c r="F269" s="112"/>
      <c r="G269" s="106" t="s">
        <v>288</v>
      </c>
      <c r="H269" s="19">
        <v>8</v>
      </c>
      <c r="I269" s="20"/>
      <c r="J269" s="21">
        <f t="shared" si="18"/>
        <v>0</v>
      </c>
    </row>
    <row r="270" spans="1:14" ht="24">
      <c r="B270" s="45" t="s">
        <v>460</v>
      </c>
      <c r="C270" s="111" t="s">
        <v>137</v>
      </c>
      <c r="D270" s="112" t="s">
        <v>317</v>
      </c>
      <c r="E270" s="112"/>
      <c r="F270" s="112"/>
      <c r="G270" s="106" t="s">
        <v>574</v>
      </c>
      <c r="H270" s="19">
        <v>1</v>
      </c>
      <c r="I270" s="20"/>
      <c r="J270" s="21">
        <f t="shared" si="18"/>
        <v>0</v>
      </c>
    </row>
    <row r="271" spans="1:14" ht="24">
      <c r="B271" s="45" t="s">
        <v>461</v>
      </c>
      <c r="C271" s="111" t="s">
        <v>138</v>
      </c>
      <c r="D271" s="112" t="s">
        <v>318</v>
      </c>
      <c r="E271" s="112"/>
      <c r="F271" s="112"/>
      <c r="G271" s="106" t="s">
        <v>574</v>
      </c>
      <c r="H271" s="19">
        <v>3</v>
      </c>
      <c r="I271" s="20"/>
      <c r="J271" s="21">
        <f t="shared" si="18"/>
        <v>0</v>
      </c>
      <c r="L271" s="149"/>
    </row>
    <row r="272" spans="1:14" ht="24">
      <c r="B272" s="45" t="s">
        <v>462</v>
      </c>
      <c r="C272" s="111" t="s">
        <v>283</v>
      </c>
      <c r="D272" s="112" t="s">
        <v>319</v>
      </c>
      <c r="E272" s="112"/>
      <c r="F272" s="112"/>
      <c r="G272" s="106" t="s">
        <v>574</v>
      </c>
      <c r="H272" s="19">
        <v>9</v>
      </c>
      <c r="I272" s="20"/>
      <c r="J272" s="21">
        <f t="shared" si="18"/>
        <v>0</v>
      </c>
    </row>
    <row r="273" spans="2:11">
      <c r="B273" s="45" t="s">
        <v>463</v>
      </c>
      <c r="C273" s="111"/>
      <c r="D273" s="112" t="s">
        <v>320</v>
      </c>
      <c r="E273" s="112"/>
      <c r="F273" s="112"/>
      <c r="G273" s="106"/>
      <c r="H273" s="19"/>
      <c r="I273" s="20"/>
      <c r="J273" s="21"/>
    </row>
    <row r="274" spans="2:11" ht="24">
      <c r="B274" s="45" t="s">
        <v>464</v>
      </c>
      <c r="C274" s="111">
        <v>89402</v>
      </c>
      <c r="D274" s="112" t="s">
        <v>321</v>
      </c>
      <c r="E274" s="112"/>
      <c r="F274" s="112"/>
      <c r="G274" s="106" t="s">
        <v>556</v>
      </c>
      <c r="H274" s="19">
        <v>270</v>
      </c>
      <c r="I274" s="20"/>
      <c r="J274" s="21">
        <f>ROUND(I274*H274,2)</f>
        <v>0</v>
      </c>
    </row>
    <row r="275" spans="2:11" ht="24">
      <c r="B275" s="45" t="s">
        <v>465</v>
      </c>
      <c r="C275" s="111">
        <v>89799</v>
      </c>
      <c r="D275" s="112" t="s">
        <v>322</v>
      </c>
      <c r="E275" s="112"/>
      <c r="F275" s="112"/>
      <c r="G275" s="106" t="s">
        <v>556</v>
      </c>
      <c r="H275" s="19">
        <v>12</v>
      </c>
      <c r="I275" s="20"/>
      <c r="J275" s="21">
        <f>ROUND(I275*H275,2)</f>
        <v>0</v>
      </c>
    </row>
    <row r="276" spans="2:11" ht="24">
      <c r="B276" s="45" t="s">
        <v>466</v>
      </c>
      <c r="C276" s="111">
        <v>89800</v>
      </c>
      <c r="D276" s="112" t="s">
        <v>323</v>
      </c>
      <c r="E276" s="112"/>
      <c r="F276" s="112"/>
      <c r="G276" s="106" t="s">
        <v>556</v>
      </c>
      <c r="H276" s="19">
        <v>12</v>
      </c>
      <c r="I276" s="20"/>
      <c r="J276" s="21">
        <f>ROUND(I276*H276,2)</f>
        <v>0</v>
      </c>
    </row>
    <row r="277" spans="2:11">
      <c r="B277" s="45" t="s">
        <v>467</v>
      </c>
      <c r="C277" s="111">
        <v>4805749</v>
      </c>
      <c r="D277" s="112" t="s">
        <v>287</v>
      </c>
      <c r="E277" s="112"/>
      <c r="F277" s="112"/>
      <c r="G277" s="106" t="s">
        <v>564</v>
      </c>
      <c r="H277" s="19">
        <v>26.46</v>
      </c>
      <c r="I277" s="20"/>
      <c r="J277" s="21">
        <f>ROUND(I277*H277,2)</f>
        <v>0</v>
      </c>
    </row>
    <row r="278" spans="2:11">
      <c r="B278" s="45" t="s">
        <v>468</v>
      </c>
      <c r="C278" s="111">
        <v>4815671</v>
      </c>
      <c r="D278" s="112" t="s">
        <v>50</v>
      </c>
      <c r="E278" s="112"/>
      <c r="F278" s="112"/>
      <c r="G278" s="106" t="s">
        <v>564</v>
      </c>
      <c r="H278" s="19">
        <v>26.46</v>
      </c>
      <c r="I278" s="20"/>
      <c r="J278" s="21">
        <f>ROUND(I278*H278,2)</f>
        <v>0</v>
      </c>
    </row>
    <row r="279" spans="2:11">
      <c r="B279" s="45"/>
      <c r="C279" s="45"/>
      <c r="D279" s="46"/>
      <c r="E279" s="46"/>
      <c r="F279" s="46"/>
      <c r="G279" s="47"/>
      <c r="H279" s="19"/>
      <c r="I279" s="20"/>
      <c r="J279" s="21"/>
    </row>
    <row r="280" spans="2:11">
      <c r="B280" s="48"/>
      <c r="C280" s="48"/>
      <c r="D280" s="49" t="str">
        <f>"TOTAL "&amp;D263&amp;""</f>
        <v xml:space="preserve">TOTAL INSTALAÇÕES HIDROSSANITÁRIAS  </v>
      </c>
      <c r="E280" s="49"/>
      <c r="F280" s="49"/>
      <c r="G280" s="50"/>
      <c r="H280" s="25"/>
      <c r="I280" s="26"/>
      <c r="J280" s="27">
        <f>SUM(J263:J279)</f>
        <v>0</v>
      </c>
    </row>
    <row r="281" spans="2:11">
      <c r="B281" s="40"/>
      <c r="C281" s="40"/>
      <c r="D281" s="42"/>
      <c r="E281" s="42"/>
      <c r="F281" s="42"/>
      <c r="G281" s="41"/>
      <c r="H281" s="23"/>
      <c r="I281" s="43"/>
      <c r="J281" s="44"/>
    </row>
    <row r="282" spans="2:11">
      <c r="B282" s="40" t="s">
        <v>469</v>
      </c>
      <c r="C282" s="109"/>
      <c r="D282" s="110" t="s">
        <v>537</v>
      </c>
      <c r="E282" s="110"/>
      <c r="F282" s="110"/>
      <c r="G282" s="125"/>
      <c r="H282" s="23"/>
      <c r="I282" s="43"/>
      <c r="J282" s="44"/>
    </row>
    <row r="283" spans="2:11">
      <c r="B283" s="45" t="s">
        <v>470</v>
      </c>
      <c r="C283" s="111"/>
      <c r="D283" s="112" t="s">
        <v>76</v>
      </c>
      <c r="E283" s="112"/>
      <c r="F283" s="112"/>
      <c r="G283" s="106"/>
      <c r="H283" s="19"/>
      <c r="I283" s="20"/>
      <c r="J283" s="44"/>
    </row>
    <row r="284" spans="2:11" ht="36">
      <c r="B284" s="45" t="s">
        <v>471</v>
      </c>
      <c r="C284" s="111">
        <v>94990</v>
      </c>
      <c r="D284" s="112" t="s">
        <v>324</v>
      </c>
      <c r="E284" s="112"/>
      <c r="F284" s="112"/>
      <c r="G284" s="106" t="s">
        <v>564</v>
      </c>
      <c r="H284" s="19">
        <v>306.44</v>
      </c>
      <c r="I284" s="20"/>
      <c r="J284" s="21">
        <f>ROUND(I284*H284,2)</f>
        <v>0</v>
      </c>
    </row>
    <row r="285" spans="2:11" ht="24">
      <c r="B285" s="45" t="s">
        <v>472</v>
      </c>
      <c r="C285" s="111">
        <v>93680</v>
      </c>
      <c r="D285" s="112" t="s">
        <v>325</v>
      </c>
      <c r="E285" s="112"/>
      <c r="F285" s="115"/>
      <c r="G285" s="106" t="s">
        <v>565</v>
      </c>
      <c r="H285" s="19">
        <v>3129.92</v>
      </c>
      <c r="I285" s="20"/>
      <c r="J285" s="21">
        <f>ROUND(I285*H285,2)</f>
        <v>0</v>
      </c>
      <c r="K285" s="149"/>
    </row>
    <row r="286" spans="2:11">
      <c r="B286" s="45" t="s">
        <v>473</v>
      </c>
      <c r="C286" s="111" t="s">
        <v>133</v>
      </c>
      <c r="D286" s="112" t="s">
        <v>91</v>
      </c>
      <c r="E286" s="112"/>
      <c r="F286" s="112"/>
      <c r="G286" s="106" t="s">
        <v>565</v>
      </c>
      <c r="H286" s="19">
        <v>543.89</v>
      </c>
      <c r="I286" s="20"/>
      <c r="J286" s="21">
        <f>ROUND(I286*H286,2)</f>
        <v>0</v>
      </c>
    </row>
    <row r="287" spans="2:11">
      <c r="B287" s="45" t="s">
        <v>474</v>
      </c>
      <c r="C287" s="111"/>
      <c r="D287" s="112" t="s">
        <v>327</v>
      </c>
      <c r="E287" s="112"/>
      <c r="F287" s="112"/>
      <c r="G287" s="106"/>
      <c r="H287" s="19"/>
      <c r="I287" s="20"/>
      <c r="J287" s="21"/>
    </row>
    <row r="288" spans="2:11">
      <c r="B288" s="45" t="s">
        <v>475</v>
      </c>
      <c r="C288" s="111">
        <v>4805749</v>
      </c>
      <c r="D288" s="112" t="s">
        <v>287</v>
      </c>
      <c r="E288" s="112"/>
      <c r="F288" s="112"/>
      <c r="G288" s="106" t="s">
        <v>564</v>
      </c>
      <c r="H288" s="19">
        <v>43.43</v>
      </c>
      <c r="I288" s="20"/>
      <c r="J288" s="21">
        <f t="shared" ref="J288:J301" si="19">ROUND(I288*H288,2)</f>
        <v>0</v>
      </c>
    </row>
    <row r="289" spans="2:11">
      <c r="B289" s="45" t="s">
        <v>476</v>
      </c>
      <c r="C289" s="111">
        <v>4915608</v>
      </c>
      <c r="D289" s="112" t="s">
        <v>328</v>
      </c>
      <c r="E289" s="112"/>
      <c r="F289" s="112"/>
      <c r="G289" s="106" t="s">
        <v>565</v>
      </c>
      <c r="H289" s="19">
        <v>173.71</v>
      </c>
      <c r="I289" s="20"/>
      <c r="J289" s="21">
        <f t="shared" si="19"/>
        <v>0</v>
      </c>
    </row>
    <row r="290" spans="2:11" ht="24">
      <c r="B290" s="45" t="s">
        <v>477</v>
      </c>
      <c r="C290" s="111">
        <v>1106057</v>
      </c>
      <c r="D290" s="112" t="s">
        <v>51</v>
      </c>
      <c r="E290" s="112"/>
      <c r="F290" s="112"/>
      <c r="G290" s="106" t="s">
        <v>564</v>
      </c>
      <c r="H290" s="19">
        <v>8.69</v>
      </c>
      <c r="I290" s="20"/>
      <c r="J290" s="21">
        <f t="shared" si="19"/>
        <v>0</v>
      </c>
    </row>
    <row r="291" spans="2:11" ht="24">
      <c r="B291" s="45" t="s">
        <v>478</v>
      </c>
      <c r="C291" s="111">
        <v>1107892</v>
      </c>
      <c r="D291" s="112" t="s">
        <v>329</v>
      </c>
      <c r="E291" s="112"/>
      <c r="F291" s="112"/>
      <c r="G291" s="106" t="s">
        <v>564</v>
      </c>
      <c r="H291" s="19">
        <v>34.74</v>
      </c>
      <c r="I291" s="20"/>
      <c r="J291" s="21">
        <f t="shared" si="19"/>
        <v>0</v>
      </c>
    </row>
    <row r="292" spans="2:11">
      <c r="B292" s="45" t="s">
        <v>479</v>
      </c>
      <c r="C292" s="111">
        <v>407819</v>
      </c>
      <c r="D292" s="112" t="s">
        <v>45</v>
      </c>
      <c r="E292" s="112"/>
      <c r="F292" s="115"/>
      <c r="G292" s="106" t="s">
        <v>554</v>
      </c>
      <c r="H292" s="19">
        <v>3474.18</v>
      </c>
      <c r="I292" s="20"/>
      <c r="J292" s="21">
        <f t="shared" si="19"/>
        <v>0</v>
      </c>
      <c r="K292" s="149"/>
    </row>
    <row r="293" spans="2:11" ht="36">
      <c r="B293" s="45" t="s">
        <v>480</v>
      </c>
      <c r="C293" s="111">
        <v>89471</v>
      </c>
      <c r="D293" s="112" t="s">
        <v>330</v>
      </c>
      <c r="E293" s="112"/>
      <c r="F293" s="112"/>
      <c r="G293" s="106" t="s">
        <v>565</v>
      </c>
      <c r="H293" s="19">
        <v>340.52</v>
      </c>
      <c r="I293" s="20"/>
      <c r="J293" s="21">
        <f t="shared" si="19"/>
        <v>0</v>
      </c>
    </row>
    <row r="294" spans="2:11" ht="24">
      <c r="B294" s="45" t="s">
        <v>481</v>
      </c>
      <c r="C294" s="111">
        <v>903788</v>
      </c>
      <c r="D294" s="112" t="s">
        <v>90</v>
      </c>
      <c r="E294" s="112"/>
      <c r="F294" s="112"/>
      <c r="G294" s="106" t="s">
        <v>565</v>
      </c>
      <c r="H294" s="19">
        <v>681.05</v>
      </c>
      <c r="I294" s="20"/>
      <c r="J294" s="21">
        <f t="shared" si="19"/>
        <v>0</v>
      </c>
    </row>
    <row r="295" spans="2:11" ht="24">
      <c r="B295" s="45" t="s">
        <v>482</v>
      </c>
      <c r="C295" s="111">
        <v>903789</v>
      </c>
      <c r="D295" s="112" t="s">
        <v>331</v>
      </c>
      <c r="E295" s="112"/>
      <c r="F295" s="112"/>
      <c r="G295" s="106" t="s">
        <v>565</v>
      </c>
      <c r="H295" s="19">
        <v>681.05</v>
      </c>
      <c r="I295" s="20"/>
      <c r="J295" s="21">
        <f t="shared" si="19"/>
        <v>0</v>
      </c>
    </row>
    <row r="296" spans="2:11">
      <c r="B296" s="45" t="s">
        <v>483</v>
      </c>
      <c r="C296" s="111">
        <v>903860</v>
      </c>
      <c r="D296" s="112" t="s">
        <v>332</v>
      </c>
      <c r="E296" s="112"/>
      <c r="F296" s="112"/>
      <c r="G296" s="106" t="s">
        <v>565</v>
      </c>
      <c r="H296" s="19">
        <v>653.36</v>
      </c>
      <c r="I296" s="20"/>
      <c r="J296" s="21">
        <f t="shared" si="19"/>
        <v>0</v>
      </c>
    </row>
    <row r="297" spans="2:11">
      <c r="B297" s="45" t="s">
        <v>484</v>
      </c>
      <c r="C297" s="111">
        <v>903818</v>
      </c>
      <c r="D297" s="112" t="s">
        <v>333</v>
      </c>
      <c r="E297" s="112"/>
      <c r="F297" s="112"/>
      <c r="G297" s="106" t="s">
        <v>565</v>
      </c>
      <c r="H297" s="19">
        <v>653.36</v>
      </c>
      <c r="I297" s="20"/>
      <c r="J297" s="21">
        <f t="shared" si="19"/>
        <v>0</v>
      </c>
    </row>
    <row r="298" spans="2:11">
      <c r="B298" s="45" t="s">
        <v>485</v>
      </c>
      <c r="C298" s="111" t="s">
        <v>341</v>
      </c>
      <c r="D298" s="112" t="s">
        <v>575</v>
      </c>
      <c r="E298" s="112"/>
      <c r="F298" s="112"/>
      <c r="G298" s="106" t="s">
        <v>556</v>
      </c>
      <c r="H298" s="19">
        <v>579.03</v>
      </c>
      <c r="I298" s="20"/>
      <c r="J298" s="21">
        <f t="shared" si="19"/>
        <v>0</v>
      </c>
    </row>
    <row r="299" spans="2:11">
      <c r="B299" s="45" t="s">
        <v>486</v>
      </c>
      <c r="C299" s="111" t="s">
        <v>342</v>
      </c>
      <c r="D299" s="112" t="s">
        <v>334</v>
      </c>
      <c r="E299" s="112"/>
      <c r="F299" s="112"/>
      <c r="G299" s="106" t="s">
        <v>556</v>
      </c>
      <c r="H299" s="19">
        <v>66.930000000000007</v>
      </c>
      <c r="I299" s="20"/>
      <c r="J299" s="21">
        <f t="shared" si="19"/>
        <v>0</v>
      </c>
    </row>
    <row r="300" spans="2:11">
      <c r="B300" s="45" t="s">
        <v>487</v>
      </c>
      <c r="C300" s="111" t="s">
        <v>343</v>
      </c>
      <c r="D300" s="112" t="s">
        <v>335</v>
      </c>
      <c r="E300" s="112"/>
      <c r="F300" s="112"/>
      <c r="G300" s="106" t="s">
        <v>556</v>
      </c>
      <c r="H300" s="19">
        <v>579.03</v>
      </c>
      <c r="I300" s="20"/>
      <c r="J300" s="21">
        <f t="shared" si="19"/>
        <v>0</v>
      </c>
    </row>
    <row r="301" spans="2:11" ht="24">
      <c r="B301" s="45" t="s">
        <v>488</v>
      </c>
      <c r="C301" s="111">
        <v>2003379</v>
      </c>
      <c r="D301" s="112" t="s">
        <v>489</v>
      </c>
      <c r="E301" s="112"/>
      <c r="F301" s="112"/>
      <c r="G301" s="106" t="s">
        <v>556</v>
      </c>
      <c r="H301" s="19">
        <v>153.6</v>
      </c>
      <c r="I301" s="20"/>
      <c r="J301" s="21">
        <f t="shared" si="19"/>
        <v>0</v>
      </c>
    </row>
    <row r="302" spans="2:11">
      <c r="B302" s="45" t="s">
        <v>490</v>
      </c>
      <c r="C302" s="111"/>
      <c r="D302" s="112" t="s">
        <v>336</v>
      </c>
      <c r="E302" s="112"/>
      <c r="F302" s="112"/>
      <c r="G302" s="106"/>
      <c r="H302" s="19"/>
      <c r="I302" s="20"/>
      <c r="J302" s="21"/>
    </row>
    <row r="303" spans="2:11">
      <c r="B303" s="45" t="s">
        <v>491</v>
      </c>
      <c r="C303" s="111">
        <v>4805749</v>
      </c>
      <c r="D303" s="112" t="s">
        <v>287</v>
      </c>
      <c r="E303" s="112"/>
      <c r="F303" s="112"/>
      <c r="G303" s="106" t="s">
        <v>564</v>
      </c>
      <c r="H303" s="19">
        <v>31.09</v>
      </c>
      <c r="I303" s="20"/>
      <c r="J303" s="21">
        <f t="shared" ref="J303:J316" si="20">ROUND(I303*H303,2)</f>
        <v>0</v>
      </c>
    </row>
    <row r="304" spans="2:11">
      <c r="B304" s="45" t="s">
        <v>492</v>
      </c>
      <c r="C304" s="111">
        <v>4915608</v>
      </c>
      <c r="D304" s="112" t="s">
        <v>328</v>
      </c>
      <c r="E304" s="112"/>
      <c r="F304" s="112"/>
      <c r="G304" s="106" t="s">
        <v>565</v>
      </c>
      <c r="H304" s="19">
        <v>69.09</v>
      </c>
      <c r="I304" s="20"/>
      <c r="J304" s="21">
        <f t="shared" si="20"/>
        <v>0</v>
      </c>
    </row>
    <row r="305" spans="2:11">
      <c r="B305" s="45" t="s">
        <v>493</v>
      </c>
      <c r="C305" s="111">
        <v>4815671</v>
      </c>
      <c r="D305" s="112" t="s">
        <v>494</v>
      </c>
      <c r="E305" s="112"/>
      <c r="F305" s="112"/>
      <c r="G305" s="106" t="s">
        <v>564</v>
      </c>
      <c r="H305" s="19">
        <v>3.27</v>
      </c>
      <c r="I305" s="20"/>
      <c r="J305" s="21">
        <f t="shared" si="20"/>
        <v>0</v>
      </c>
    </row>
    <row r="306" spans="2:11">
      <c r="B306" s="45" t="s">
        <v>495</v>
      </c>
      <c r="C306" s="111" t="s">
        <v>344</v>
      </c>
      <c r="D306" s="112" t="s">
        <v>337</v>
      </c>
      <c r="E306" s="112"/>
      <c r="F306" s="112"/>
      <c r="G306" s="106" t="s">
        <v>556</v>
      </c>
      <c r="H306" s="19">
        <v>173</v>
      </c>
      <c r="I306" s="20"/>
      <c r="J306" s="21">
        <f t="shared" si="20"/>
        <v>0</v>
      </c>
    </row>
    <row r="307" spans="2:11" ht="24">
      <c r="B307" s="45" t="s">
        <v>496</v>
      </c>
      <c r="C307" s="111">
        <v>1106057</v>
      </c>
      <c r="D307" s="112" t="s">
        <v>51</v>
      </c>
      <c r="E307" s="112"/>
      <c r="F307" s="112"/>
      <c r="G307" s="106" t="s">
        <v>564</v>
      </c>
      <c r="H307" s="19">
        <v>5.01</v>
      </c>
      <c r="I307" s="20"/>
      <c r="J307" s="21">
        <f t="shared" si="20"/>
        <v>0</v>
      </c>
    </row>
    <row r="308" spans="2:11" ht="24">
      <c r="B308" s="45" t="s">
        <v>497</v>
      </c>
      <c r="C308" s="111">
        <v>1107892</v>
      </c>
      <c r="D308" s="112" t="s">
        <v>329</v>
      </c>
      <c r="E308" s="112"/>
      <c r="F308" s="112"/>
      <c r="G308" s="106" t="s">
        <v>564</v>
      </c>
      <c r="H308" s="19">
        <v>36.68</v>
      </c>
      <c r="I308" s="20"/>
      <c r="J308" s="21">
        <f t="shared" si="20"/>
        <v>0</v>
      </c>
    </row>
    <row r="309" spans="2:11" ht="24">
      <c r="B309" s="45" t="s">
        <v>498</v>
      </c>
      <c r="C309" s="111">
        <v>3108013</v>
      </c>
      <c r="D309" s="112" t="s">
        <v>338</v>
      </c>
      <c r="E309" s="112"/>
      <c r="F309" s="112"/>
      <c r="G309" s="106" t="s">
        <v>565</v>
      </c>
      <c r="H309" s="19">
        <v>456.32</v>
      </c>
      <c r="I309" s="20"/>
      <c r="J309" s="21">
        <f t="shared" si="20"/>
        <v>0</v>
      </c>
    </row>
    <row r="310" spans="2:11">
      <c r="B310" s="45" t="s">
        <v>499</v>
      </c>
      <c r="C310" s="111">
        <v>407819</v>
      </c>
      <c r="D310" s="112" t="s">
        <v>45</v>
      </c>
      <c r="E310" s="112"/>
      <c r="F310" s="112"/>
      <c r="G310" s="106" t="s">
        <v>554</v>
      </c>
      <c r="H310" s="19">
        <v>3668</v>
      </c>
      <c r="I310" s="20"/>
      <c r="J310" s="21">
        <f t="shared" si="20"/>
        <v>0</v>
      </c>
      <c r="K310" s="149"/>
    </row>
    <row r="311" spans="2:11" ht="36">
      <c r="B311" s="45" t="s">
        <v>500</v>
      </c>
      <c r="C311" s="111">
        <v>89471</v>
      </c>
      <c r="D311" s="112" t="s">
        <v>330</v>
      </c>
      <c r="E311" s="112"/>
      <c r="F311" s="112"/>
      <c r="G311" s="106" t="s">
        <v>565</v>
      </c>
      <c r="H311" s="19">
        <v>771.19</v>
      </c>
      <c r="I311" s="20"/>
      <c r="J311" s="21">
        <f t="shared" si="20"/>
        <v>0</v>
      </c>
    </row>
    <row r="312" spans="2:11" ht="24">
      <c r="B312" s="45" t="s">
        <v>501</v>
      </c>
      <c r="C312" s="111">
        <v>903788</v>
      </c>
      <c r="D312" s="112" t="s">
        <v>90</v>
      </c>
      <c r="E312" s="112"/>
      <c r="F312" s="112"/>
      <c r="G312" s="106" t="s">
        <v>565</v>
      </c>
      <c r="H312" s="19">
        <v>1727.36</v>
      </c>
      <c r="I312" s="20"/>
      <c r="J312" s="21">
        <f t="shared" si="20"/>
        <v>0</v>
      </c>
      <c r="K312" s="149"/>
    </row>
    <row r="313" spans="2:11" ht="24">
      <c r="B313" s="45" t="s">
        <v>502</v>
      </c>
      <c r="C313" s="111">
        <v>903789</v>
      </c>
      <c r="D313" s="112" t="s">
        <v>331</v>
      </c>
      <c r="E313" s="112"/>
      <c r="F313" s="112"/>
      <c r="G313" s="106" t="s">
        <v>565</v>
      </c>
      <c r="H313" s="19">
        <v>1727.36</v>
      </c>
      <c r="I313" s="20"/>
      <c r="J313" s="21">
        <f t="shared" si="20"/>
        <v>0</v>
      </c>
      <c r="K313" s="149"/>
    </row>
    <row r="314" spans="2:11">
      <c r="B314" s="45" t="s">
        <v>503</v>
      </c>
      <c r="C314" s="111">
        <v>903860</v>
      </c>
      <c r="D314" s="112" t="s">
        <v>332</v>
      </c>
      <c r="E314" s="112"/>
      <c r="F314" s="112"/>
      <c r="G314" s="106" t="s">
        <v>565</v>
      </c>
      <c r="H314" s="19">
        <v>1727.36</v>
      </c>
      <c r="I314" s="20"/>
      <c r="J314" s="21">
        <f t="shared" si="20"/>
        <v>0</v>
      </c>
      <c r="K314" s="149"/>
    </row>
    <row r="315" spans="2:11">
      <c r="B315" s="45" t="s">
        <v>504</v>
      </c>
      <c r="C315" s="111">
        <v>903818</v>
      </c>
      <c r="D315" s="112" t="s">
        <v>333</v>
      </c>
      <c r="E315" s="112"/>
      <c r="F315" s="112"/>
      <c r="G315" s="106" t="s">
        <v>565</v>
      </c>
      <c r="H315" s="19">
        <v>1727.36</v>
      </c>
      <c r="I315" s="20"/>
      <c r="J315" s="21">
        <f t="shared" si="20"/>
        <v>0</v>
      </c>
      <c r="K315" s="149"/>
    </row>
    <row r="316" spans="2:11" ht="24">
      <c r="B316" s="45" t="s">
        <v>505</v>
      </c>
      <c r="C316" s="111" t="s">
        <v>345</v>
      </c>
      <c r="D316" s="112" t="s">
        <v>339</v>
      </c>
      <c r="E316" s="112"/>
      <c r="F316" s="112"/>
      <c r="G316" s="106" t="s">
        <v>556</v>
      </c>
      <c r="H316" s="19">
        <v>33.32</v>
      </c>
      <c r="I316" s="20"/>
      <c r="J316" s="21">
        <f t="shared" si="20"/>
        <v>0</v>
      </c>
    </row>
    <row r="317" spans="2:11">
      <c r="B317" s="45"/>
      <c r="C317" s="45"/>
      <c r="D317" s="46"/>
      <c r="E317" s="46"/>
      <c r="F317" s="46"/>
      <c r="G317" s="47"/>
      <c r="H317" s="19"/>
      <c r="I317" s="20"/>
      <c r="J317" s="21"/>
    </row>
    <row r="318" spans="2:11">
      <c r="B318" s="48"/>
      <c r="C318" s="48"/>
      <c r="D318" s="49" t="str">
        <f>"TOTAL "&amp;D282&amp;""</f>
        <v>TOTAL URBANIZAÇÃO</v>
      </c>
      <c r="E318" s="49"/>
      <c r="F318" s="49"/>
      <c r="G318" s="50"/>
      <c r="H318" s="25"/>
      <c r="I318" s="26"/>
      <c r="J318" s="27">
        <f>SUM(J282:J317)</f>
        <v>0</v>
      </c>
    </row>
    <row r="319" spans="2:11">
      <c r="B319" s="45"/>
      <c r="C319" s="45"/>
      <c r="D319" s="46"/>
      <c r="E319" s="46"/>
      <c r="F319" s="46"/>
      <c r="G319" s="47"/>
      <c r="H319" s="19"/>
      <c r="I319" s="20"/>
      <c r="J319" s="21"/>
    </row>
    <row r="320" spans="2:11">
      <c r="B320" s="40" t="s">
        <v>350</v>
      </c>
      <c r="C320" s="40"/>
      <c r="D320" s="42" t="s">
        <v>280</v>
      </c>
      <c r="E320" s="42"/>
      <c r="F320" s="42"/>
      <c r="G320" s="41"/>
      <c r="H320" s="23"/>
      <c r="I320" s="43"/>
      <c r="J320" s="44"/>
    </row>
    <row r="321" spans="2:12">
      <c r="B321" s="45" t="s">
        <v>351</v>
      </c>
      <c r="C321" s="111" t="s">
        <v>346</v>
      </c>
      <c r="D321" s="46" t="s">
        <v>117</v>
      </c>
      <c r="E321" s="46"/>
      <c r="F321" s="46"/>
      <c r="G321" s="47" t="s">
        <v>288</v>
      </c>
      <c r="H321" s="19">
        <v>1</v>
      </c>
      <c r="I321" s="20"/>
      <c r="J321" s="21">
        <f>ROUND(I321*H321,2)</f>
        <v>0</v>
      </c>
      <c r="L321" s="149"/>
    </row>
    <row r="322" spans="2:12">
      <c r="B322" s="45" t="s">
        <v>352</v>
      </c>
      <c r="C322" s="111" t="s">
        <v>347</v>
      </c>
      <c r="D322" s="46" t="s">
        <v>118</v>
      </c>
      <c r="E322" s="46"/>
      <c r="F322" s="46"/>
      <c r="G322" s="47" t="s">
        <v>288</v>
      </c>
      <c r="H322" s="19">
        <v>1</v>
      </c>
      <c r="I322" s="20"/>
      <c r="J322" s="21">
        <f>ROUND(I322*H322,2)</f>
        <v>0</v>
      </c>
      <c r="L322" s="149"/>
    </row>
    <row r="323" spans="2:12">
      <c r="B323" s="45" t="s">
        <v>353</v>
      </c>
      <c r="C323" s="111" t="s">
        <v>506</v>
      </c>
      <c r="D323" s="46" t="s">
        <v>119</v>
      </c>
      <c r="E323" s="46"/>
      <c r="F323" s="46"/>
      <c r="G323" s="47" t="s">
        <v>288</v>
      </c>
      <c r="H323" s="19">
        <v>1</v>
      </c>
      <c r="I323" s="20"/>
      <c r="J323" s="21">
        <f>ROUND(I323*H323,2)</f>
        <v>0</v>
      </c>
      <c r="L323" s="149"/>
    </row>
    <row r="324" spans="2:12">
      <c r="B324" s="45"/>
      <c r="C324" s="45"/>
      <c r="D324" s="46"/>
      <c r="E324" s="46"/>
      <c r="F324" s="46"/>
      <c r="G324" s="47"/>
      <c r="H324" s="19" t="s">
        <v>11</v>
      </c>
      <c r="I324" s="20"/>
      <c r="J324" s="21"/>
    </row>
    <row r="325" spans="2:12">
      <c r="B325" s="48"/>
      <c r="C325" s="48"/>
      <c r="D325" s="49" t="str">
        <f>"TOTAL "&amp;D320&amp;""</f>
        <v>TOTAL ADMINISTRAÇÃO LOCAL, CANTEIRO E MOBILIZAÇÃO E DESMOBILIZAÇÃO</v>
      </c>
      <c r="E325" s="49"/>
      <c r="F325" s="49"/>
      <c r="G325" s="50"/>
      <c r="H325" s="25" t="s">
        <v>11</v>
      </c>
      <c r="I325" s="26"/>
      <c r="J325" s="27">
        <f>SUM(J321:J324)</f>
        <v>0</v>
      </c>
    </row>
    <row r="326" spans="2:12">
      <c r="B326" s="40"/>
      <c r="C326" s="40"/>
      <c r="D326" s="42"/>
      <c r="E326" s="42"/>
      <c r="F326" s="42"/>
      <c r="G326" s="41"/>
      <c r="H326" s="23" t="s">
        <v>11</v>
      </c>
      <c r="I326" s="43"/>
      <c r="J326" s="44"/>
    </row>
    <row r="327" spans="2:12">
      <c r="B327" s="45"/>
      <c r="C327" s="45"/>
      <c r="D327" s="46"/>
      <c r="E327" s="46"/>
      <c r="F327" s="46"/>
      <c r="G327" s="47"/>
      <c r="H327" s="19"/>
      <c r="I327" s="20"/>
      <c r="J327" s="21"/>
    </row>
    <row r="328" spans="2:12">
      <c r="B328" s="51"/>
      <c r="C328" s="51"/>
      <c r="D328" s="53" t="s">
        <v>9</v>
      </c>
      <c r="E328" s="53"/>
      <c r="F328" s="53"/>
      <c r="G328" s="52"/>
      <c r="H328" s="28"/>
      <c r="I328" s="29"/>
      <c r="J328" s="30">
        <f>J173+J149+J200+J325+J261+J132+J62+J24+J39+J318+J280</f>
        <v>0</v>
      </c>
    </row>
    <row r="330" spans="2:12">
      <c r="B330" s="70"/>
      <c r="C330" s="70"/>
    </row>
    <row r="331" spans="2:12">
      <c r="J331" s="148"/>
    </row>
  </sheetData>
  <mergeCells count="15">
    <mergeCell ref="I7:J7"/>
    <mergeCell ref="F2:J3"/>
    <mergeCell ref="B7:B8"/>
    <mergeCell ref="D7:D8"/>
    <mergeCell ref="E7:E8"/>
    <mergeCell ref="F7:F8"/>
    <mergeCell ref="G7:G8"/>
    <mergeCell ref="H7:H8"/>
    <mergeCell ref="C7:C8"/>
    <mergeCell ref="F4:I6"/>
    <mergeCell ref="J4:J6"/>
    <mergeCell ref="B2:E2"/>
    <mergeCell ref="B3:E3"/>
    <mergeCell ref="B4:E4"/>
    <mergeCell ref="B6:E6"/>
  </mergeCells>
  <phoneticPr fontId="33" type="noConversion"/>
  <printOptions horizontalCentered="1"/>
  <pageMargins left="0.19685039370078741" right="0.15748031496062992" top="0.51181102362204722" bottom="0.51181102362204722" header="0.31496062992125984" footer="0.31496062992125984"/>
  <pageSetup paperSize="9" scale="96" fitToHeight="100" orientation="landscape" cellComments="atEnd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2:H51"/>
  <sheetViews>
    <sheetView showGridLines="0" workbookViewId="0">
      <selection activeCell="D16" sqref="D16:E16"/>
    </sheetView>
  </sheetViews>
  <sheetFormatPr defaultRowHeight="15"/>
  <cols>
    <col min="1" max="1" width="9.140625" style="31"/>
    <col min="2" max="2" width="7.7109375" style="31" customWidth="1"/>
    <col min="3" max="3" width="39" style="31" customWidth="1"/>
    <col min="4" max="5" width="20.5703125" style="31" customWidth="1"/>
    <col min="6" max="8" width="10.140625" style="31" bestFit="1" customWidth="1"/>
    <col min="9" max="16384" width="9.140625" style="31"/>
  </cols>
  <sheetData>
    <row r="2" spans="2:8">
      <c r="B2" s="216" t="s">
        <v>4</v>
      </c>
      <c r="C2" s="217"/>
      <c r="D2" s="216" t="s">
        <v>17</v>
      </c>
      <c r="E2" s="217"/>
    </row>
    <row r="3" spans="2:8">
      <c r="B3" s="222" t="s">
        <v>18</v>
      </c>
      <c r="C3" s="219"/>
      <c r="D3" s="218" t="s">
        <v>512</v>
      </c>
      <c r="E3" s="219"/>
    </row>
    <row r="4" spans="2:8">
      <c r="B4" s="96"/>
      <c r="C4" s="96"/>
      <c r="D4" s="97"/>
      <c r="E4" s="98"/>
    </row>
    <row r="5" spans="2:8" s="100" customFormat="1" ht="12.75">
      <c r="B5" s="99" t="s">
        <v>150</v>
      </c>
      <c r="C5" s="99" t="s">
        <v>0</v>
      </c>
      <c r="D5" s="223" t="s">
        <v>282</v>
      </c>
      <c r="E5" s="224"/>
    </row>
    <row r="6" spans="2:8">
      <c r="B6" s="101">
        <v>1</v>
      </c>
      <c r="C6" s="67" t="s">
        <v>25</v>
      </c>
      <c r="D6" s="214">
        <f>PLQ!J24</f>
        <v>0</v>
      </c>
      <c r="E6" s="215"/>
      <c r="G6" s="39"/>
    </row>
    <row r="7" spans="2:8">
      <c r="B7" s="101">
        <v>2</v>
      </c>
      <c r="C7" s="67" t="s">
        <v>29</v>
      </c>
      <c r="D7" s="214">
        <f>PLQ!J39</f>
        <v>0</v>
      </c>
      <c r="E7" s="215"/>
      <c r="G7" s="39"/>
    </row>
    <row r="8" spans="2:8">
      <c r="B8" s="101">
        <v>3</v>
      </c>
      <c r="C8" s="67" t="s">
        <v>37</v>
      </c>
      <c r="D8" s="214">
        <f>PLQ!J62</f>
        <v>0</v>
      </c>
      <c r="E8" s="215"/>
      <c r="G8" s="39"/>
    </row>
    <row r="9" spans="2:8">
      <c r="B9" s="101">
        <v>4</v>
      </c>
      <c r="C9" s="67" t="s">
        <v>42</v>
      </c>
      <c r="D9" s="214">
        <f>PLQ!J132</f>
        <v>0</v>
      </c>
      <c r="E9" s="215"/>
      <c r="G9" s="39"/>
    </row>
    <row r="10" spans="2:8">
      <c r="B10" s="101">
        <v>5</v>
      </c>
      <c r="C10" s="67" t="s">
        <v>76</v>
      </c>
      <c r="D10" s="214">
        <f>PLQ!J149</f>
        <v>0</v>
      </c>
      <c r="E10" s="215"/>
      <c r="G10" s="39"/>
      <c r="H10" s="104"/>
    </row>
    <row r="11" spans="2:8">
      <c r="B11" s="101">
        <v>6</v>
      </c>
      <c r="C11" s="67" t="s">
        <v>87</v>
      </c>
      <c r="D11" s="214">
        <f>PLQ!J173</f>
        <v>0</v>
      </c>
      <c r="E11" s="215"/>
      <c r="G11" s="39"/>
    </row>
    <row r="12" spans="2:8">
      <c r="B12" s="101">
        <v>7</v>
      </c>
      <c r="C12" s="67" t="s">
        <v>93</v>
      </c>
      <c r="D12" s="214">
        <f>PLQ!J200</f>
        <v>0</v>
      </c>
      <c r="E12" s="215"/>
      <c r="G12" s="39"/>
      <c r="H12" s="104"/>
    </row>
    <row r="13" spans="2:8">
      <c r="B13" s="101">
        <v>8</v>
      </c>
      <c r="C13" s="67" t="s">
        <v>100</v>
      </c>
      <c r="D13" s="214">
        <f>PLQ!J261</f>
        <v>0</v>
      </c>
      <c r="E13" s="215"/>
      <c r="G13" s="39"/>
    </row>
    <row r="14" spans="2:8">
      <c r="B14" s="101">
        <v>9</v>
      </c>
      <c r="C14" s="67" t="str">
        <f>PLQ!D263</f>
        <v xml:space="preserve">INSTALAÇÕES HIDROSSANITÁRIAS  </v>
      </c>
      <c r="D14" s="214">
        <f>PLQ!J280</f>
        <v>0</v>
      </c>
      <c r="E14" s="215"/>
      <c r="G14" s="39"/>
    </row>
    <row r="15" spans="2:8">
      <c r="B15" s="101">
        <v>10</v>
      </c>
      <c r="C15" s="67" t="str">
        <f>PLQ!D282</f>
        <v>URBANIZAÇÃO</v>
      </c>
      <c r="D15" s="214">
        <f>PLQ!J318</f>
        <v>0</v>
      </c>
      <c r="E15" s="215"/>
      <c r="G15" s="39"/>
    </row>
    <row r="16" spans="2:8" ht="25.5">
      <c r="B16" s="101">
        <v>11</v>
      </c>
      <c r="C16" s="67" t="s">
        <v>280</v>
      </c>
      <c r="D16" s="214">
        <f>PLQ!J325</f>
        <v>0</v>
      </c>
      <c r="E16" s="215"/>
      <c r="G16" s="39"/>
    </row>
    <row r="17" spans="2:7">
      <c r="B17" s="101"/>
      <c r="C17" s="67"/>
      <c r="D17" s="94"/>
      <c r="E17" s="95"/>
      <c r="G17" s="39"/>
    </row>
    <row r="18" spans="2:7">
      <c r="B18" s="68"/>
      <c r="C18" s="68" t="s">
        <v>281</v>
      </c>
      <c r="D18" s="220">
        <f>SUM(D6:E17)</f>
        <v>0</v>
      </c>
      <c r="E18" s="221"/>
      <c r="F18" s="89"/>
      <c r="G18" s="89"/>
    </row>
    <row r="19" spans="2:7">
      <c r="B19" s="203"/>
      <c r="C19" s="204"/>
      <c r="D19" s="204"/>
      <c r="E19" s="205"/>
    </row>
    <row r="20" spans="2:7">
      <c r="B20" s="208" t="str">
        <f>PLQ!B2</f>
        <v>LOCAL: RUA BENJAMIN CONSTANT</v>
      </c>
      <c r="C20" s="209"/>
      <c r="D20" s="206" t="str">
        <f>PLQ!F2</f>
        <v>PROJETO EXECUTIVO DE ENGENHARIA DO VIADUTO BENJAMIN CONSTANT</v>
      </c>
      <c r="E20" s="207"/>
    </row>
    <row r="21" spans="2:7">
      <c r="B21" s="210" t="str">
        <f>PLQ!B3</f>
        <v>TRECHO: JUIZ DE FORA/MINAS GERAIS</v>
      </c>
      <c r="C21" s="211"/>
      <c r="D21" s="207"/>
      <c r="E21" s="207"/>
    </row>
    <row r="22" spans="2:7">
      <c r="B22" s="210" t="str">
        <f>PLQ!B4</f>
        <v>EXTENSÃO: 360,00M</v>
      </c>
      <c r="C22" s="211"/>
      <c r="D22" s="207"/>
      <c r="E22" s="207"/>
    </row>
    <row r="23" spans="2:7">
      <c r="B23" s="210" t="str">
        <f>PLQ!B6</f>
        <v>DATA BASE: JULHO/2021 - ONERADO</v>
      </c>
      <c r="C23" s="211"/>
      <c r="D23" s="207" t="s">
        <v>19</v>
      </c>
      <c r="E23" s="207" t="s">
        <v>20</v>
      </c>
    </row>
    <row r="24" spans="2:7">
      <c r="B24" s="212"/>
      <c r="C24" s="213"/>
      <c r="D24" s="207"/>
      <c r="E24" s="207"/>
    </row>
    <row r="25" spans="2:7">
      <c r="B25" s="66"/>
      <c r="C25" s="66"/>
      <c r="D25" s="66"/>
      <c r="E25" s="66"/>
    </row>
    <row r="26" spans="2:7">
      <c r="B26" s="66"/>
      <c r="C26" s="66"/>
      <c r="D26" s="66"/>
      <c r="E26" s="66"/>
    </row>
    <row r="27" spans="2:7">
      <c r="B27" s="66"/>
      <c r="C27" s="66"/>
      <c r="D27" s="66"/>
      <c r="E27" s="66"/>
    </row>
    <row r="28" spans="2:7">
      <c r="B28" s="66"/>
      <c r="C28" s="66"/>
      <c r="D28" s="66"/>
      <c r="E28" s="66"/>
    </row>
    <row r="29" spans="2:7">
      <c r="B29" s="66"/>
      <c r="C29" s="66"/>
      <c r="D29" s="66"/>
      <c r="E29" s="66"/>
    </row>
    <row r="30" spans="2:7">
      <c r="B30" s="66"/>
      <c r="C30" s="66"/>
      <c r="D30" s="66"/>
      <c r="E30" s="66"/>
    </row>
    <row r="31" spans="2:7">
      <c r="B31" s="66"/>
      <c r="C31" s="66"/>
      <c r="D31" s="66"/>
      <c r="E31" s="66"/>
    </row>
    <row r="32" spans="2:7">
      <c r="B32" s="66"/>
      <c r="C32" s="66"/>
      <c r="D32" s="66"/>
      <c r="E32" s="66"/>
    </row>
    <row r="33" spans="2:5">
      <c r="B33" s="66"/>
      <c r="C33" s="66"/>
      <c r="D33" s="66"/>
      <c r="E33" s="66"/>
    </row>
    <row r="34" spans="2:5">
      <c r="B34" s="66"/>
      <c r="C34" s="66"/>
      <c r="D34" s="66"/>
      <c r="E34" s="66"/>
    </row>
    <row r="35" spans="2:5">
      <c r="B35" s="66"/>
      <c r="C35" s="66"/>
      <c r="D35" s="66"/>
      <c r="E35" s="66"/>
    </row>
    <row r="36" spans="2:5">
      <c r="B36" s="66"/>
      <c r="C36" s="66"/>
      <c r="D36" s="66"/>
      <c r="E36" s="66"/>
    </row>
    <row r="37" spans="2:5">
      <c r="B37" s="66"/>
      <c r="C37" s="66"/>
      <c r="D37" s="66"/>
      <c r="E37" s="66"/>
    </row>
    <row r="38" spans="2:5">
      <c r="B38" s="66"/>
      <c r="C38" s="66"/>
      <c r="D38" s="66"/>
      <c r="E38" s="66"/>
    </row>
    <row r="39" spans="2:5">
      <c r="B39" s="66"/>
      <c r="C39" s="66"/>
      <c r="D39" s="66"/>
      <c r="E39" s="66"/>
    </row>
    <row r="40" spans="2:5">
      <c r="B40" s="66"/>
      <c r="C40" s="66"/>
      <c r="D40" s="66"/>
      <c r="E40" s="66"/>
    </row>
    <row r="41" spans="2:5">
      <c r="B41" s="66"/>
      <c r="C41" s="66"/>
      <c r="D41" s="66"/>
      <c r="E41" s="66"/>
    </row>
    <row r="42" spans="2:5">
      <c r="B42" s="66"/>
      <c r="C42" s="66"/>
      <c r="D42" s="66"/>
      <c r="E42" s="66"/>
    </row>
    <row r="43" spans="2:5">
      <c r="B43" s="66"/>
      <c r="C43" s="66"/>
      <c r="D43" s="66"/>
      <c r="E43" s="66"/>
    </row>
    <row r="44" spans="2:5">
      <c r="B44" s="66"/>
      <c r="C44" s="66"/>
      <c r="D44" s="66"/>
      <c r="E44" s="66"/>
    </row>
    <row r="45" spans="2:5">
      <c r="B45" s="66"/>
      <c r="C45" s="66"/>
      <c r="D45" s="66"/>
      <c r="E45" s="66"/>
    </row>
    <row r="46" spans="2:5">
      <c r="B46" s="66"/>
      <c r="C46" s="66"/>
      <c r="D46" s="66"/>
      <c r="E46" s="66"/>
    </row>
    <row r="47" spans="2:5">
      <c r="B47" s="66"/>
      <c r="C47" s="66"/>
      <c r="D47" s="66"/>
      <c r="E47" s="66"/>
    </row>
    <row r="48" spans="2:5">
      <c r="B48" s="66"/>
      <c r="C48" s="66"/>
      <c r="D48" s="66"/>
      <c r="E48" s="66"/>
    </row>
    <row r="49" spans="2:5">
      <c r="B49" s="66"/>
      <c r="C49" s="66"/>
      <c r="D49" s="66"/>
      <c r="E49" s="66"/>
    </row>
    <row r="50" spans="2:5">
      <c r="B50" s="66"/>
      <c r="C50" s="66"/>
      <c r="D50" s="66"/>
      <c r="E50" s="66"/>
    </row>
    <row r="51" spans="2:5">
      <c r="B51" s="66"/>
      <c r="C51" s="66"/>
      <c r="D51" s="66"/>
      <c r="E51" s="66"/>
    </row>
  </sheetData>
  <mergeCells count="26">
    <mergeCell ref="B2:C2"/>
    <mergeCell ref="B3:C3"/>
    <mergeCell ref="D5:E5"/>
    <mergeCell ref="D6:E6"/>
    <mergeCell ref="D7:E7"/>
    <mergeCell ref="D8:E8"/>
    <mergeCell ref="D2:E2"/>
    <mergeCell ref="D3:E3"/>
    <mergeCell ref="D18:E18"/>
    <mergeCell ref="D16:E16"/>
    <mergeCell ref="D12:E12"/>
    <mergeCell ref="D13:E13"/>
    <mergeCell ref="D9:E9"/>
    <mergeCell ref="D10:E10"/>
    <mergeCell ref="D11:E11"/>
    <mergeCell ref="D14:E14"/>
    <mergeCell ref="D15:E15"/>
    <mergeCell ref="B19:E19"/>
    <mergeCell ref="D20:E22"/>
    <mergeCell ref="D23:D24"/>
    <mergeCell ref="E23:E24"/>
    <mergeCell ref="B20:C20"/>
    <mergeCell ref="B21:C21"/>
    <mergeCell ref="B22:C22"/>
    <mergeCell ref="B23:C23"/>
    <mergeCell ref="B24:C24"/>
  </mergeCells>
  <printOptions horizontalCentered="1"/>
  <pageMargins left="0.23" right="0.17" top="0.78740157480314965" bottom="0.78740157480314965" header="0.31496062992125984" footer="0.31496062992125984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3"/>
  <sheetViews>
    <sheetView workbookViewId="0">
      <selection activeCell="B28" sqref="B28:B29"/>
    </sheetView>
  </sheetViews>
  <sheetFormatPr defaultRowHeight="12.75"/>
  <cols>
    <col min="1" max="1" width="9.140625" style="36" customWidth="1"/>
    <col min="2" max="2" width="30.42578125" style="36" bestFit="1" customWidth="1"/>
    <col min="3" max="14" width="13.42578125" style="36" customWidth="1"/>
    <col min="15" max="15" width="11.7109375" style="35" bestFit="1" customWidth="1"/>
    <col min="16" max="16384" width="9.140625" style="36"/>
  </cols>
  <sheetData>
    <row r="1" spans="1:21" s="34" customFormat="1" ht="1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5"/>
    </row>
    <row r="2" spans="1:21">
      <c r="A2" s="237" t="s">
        <v>24</v>
      </c>
      <c r="B2" s="237" t="s">
        <v>23</v>
      </c>
      <c r="C2" s="238" t="s">
        <v>22</v>
      </c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21">
      <c r="A3" s="237"/>
      <c r="B3" s="237"/>
      <c r="C3" s="61">
        <v>30</v>
      </c>
      <c r="D3" s="61">
        <v>60</v>
      </c>
      <c r="E3" s="61">
        <v>90</v>
      </c>
      <c r="F3" s="61">
        <v>120</v>
      </c>
      <c r="G3" s="61">
        <v>150</v>
      </c>
      <c r="H3" s="61">
        <v>180</v>
      </c>
      <c r="I3" s="61">
        <v>210</v>
      </c>
      <c r="J3" s="61">
        <v>240</v>
      </c>
      <c r="K3" s="61">
        <v>270</v>
      </c>
      <c r="L3" s="61">
        <v>300</v>
      </c>
      <c r="M3" s="61">
        <v>330</v>
      </c>
      <c r="N3" s="61">
        <v>360</v>
      </c>
    </row>
    <row r="4" spans="1:21" ht="15">
      <c r="A4" s="226">
        <v>1</v>
      </c>
      <c r="B4" s="240" t="s">
        <v>25</v>
      </c>
      <c r="C4" s="38">
        <v>0.1</v>
      </c>
      <c r="D4" s="38">
        <v>0.35</v>
      </c>
      <c r="E4" s="38">
        <v>0.35</v>
      </c>
      <c r="F4" s="38">
        <v>0.2</v>
      </c>
      <c r="G4" s="38"/>
      <c r="H4" s="38"/>
      <c r="I4" s="38"/>
      <c r="J4" s="38"/>
      <c r="K4" s="38"/>
      <c r="L4" s="38"/>
      <c r="M4" s="38"/>
      <c r="N4" s="38"/>
      <c r="P4" s="31"/>
    </row>
    <row r="5" spans="1:21" ht="15">
      <c r="A5" s="226"/>
      <c r="B5" s="240"/>
      <c r="C5" s="37" t="str">
        <f t="shared" ref="C5:L5" si="0">IF(C4&lt;&gt;0,"=","")</f>
        <v>=</v>
      </c>
      <c r="D5" s="37" t="str">
        <f t="shared" si="0"/>
        <v>=</v>
      </c>
      <c r="E5" s="37" t="str">
        <f t="shared" si="0"/>
        <v>=</v>
      </c>
      <c r="F5" s="37" t="str">
        <f t="shared" si="0"/>
        <v>=</v>
      </c>
      <c r="G5" s="37" t="str">
        <f t="shared" si="0"/>
        <v/>
      </c>
      <c r="H5" s="37" t="str">
        <f t="shared" si="0"/>
        <v/>
      </c>
      <c r="I5" s="37" t="str">
        <f t="shared" si="0"/>
        <v/>
      </c>
      <c r="J5" s="37" t="str">
        <f t="shared" si="0"/>
        <v/>
      </c>
      <c r="K5" s="37" t="str">
        <f t="shared" ref="K5" si="1">IF(K4&lt;&gt;0,"=","")</f>
        <v/>
      </c>
      <c r="L5" s="37" t="str">
        <f t="shared" si="0"/>
        <v/>
      </c>
      <c r="M5" s="37" t="str">
        <f t="shared" ref="M5:N5" si="2">IF(M4&lt;&gt;0,"=","")</f>
        <v/>
      </c>
      <c r="N5" s="37" t="str">
        <f t="shared" si="2"/>
        <v/>
      </c>
      <c r="P5" s="31"/>
    </row>
    <row r="6" spans="1:21" ht="15">
      <c r="A6" s="226">
        <v>2</v>
      </c>
      <c r="B6" s="240" t="s">
        <v>29</v>
      </c>
      <c r="C6" s="38"/>
      <c r="D6" s="38">
        <v>0.7</v>
      </c>
      <c r="E6" s="38"/>
      <c r="F6" s="38"/>
      <c r="G6" s="38"/>
      <c r="H6" s="38"/>
      <c r="I6" s="38">
        <v>0.3</v>
      </c>
      <c r="J6" s="38"/>
      <c r="K6" s="38"/>
      <c r="L6" s="38"/>
      <c r="M6" s="38"/>
      <c r="N6" s="38"/>
      <c r="P6" s="31"/>
    </row>
    <row r="7" spans="1:21" ht="15">
      <c r="A7" s="226"/>
      <c r="B7" s="240"/>
      <c r="C7" s="37" t="str">
        <f t="shared" ref="C7:L7" si="3">IF(C6&lt;&gt;0,"=","")</f>
        <v/>
      </c>
      <c r="D7" s="37" t="str">
        <f t="shared" si="3"/>
        <v>=</v>
      </c>
      <c r="E7" s="37" t="str">
        <f t="shared" si="3"/>
        <v/>
      </c>
      <c r="F7" s="37" t="str">
        <f t="shared" si="3"/>
        <v/>
      </c>
      <c r="G7" s="37" t="str">
        <f t="shared" si="3"/>
        <v/>
      </c>
      <c r="H7" s="37" t="str">
        <f t="shared" si="3"/>
        <v/>
      </c>
      <c r="I7" s="37" t="str">
        <f t="shared" si="3"/>
        <v>=</v>
      </c>
      <c r="J7" s="37" t="str">
        <f t="shared" si="3"/>
        <v/>
      </c>
      <c r="K7" s="37" t="str">
        <f t="shared" ref="K7" si="4">IF(K6&lt;&gt;0,"=","")</f>
        <v/>
      </c>
      <c r="L7" s="37" t="str">
        <f t="shared" si="3"/>
        <v/>
      </c>
      <c r="M7" s="37" t="str">
        <f t="shared" ref="M7:N7" si="5">IF(M6&lt;&gt;0,"=","")</f>
        <v/>
      </c>
      <c r="N7" s="37" t="str">
        <f t="shared" si="5"/>
        <v/>
      </c>
      <c r="P7" s="31"/>
    </row>
    <row r="8" spans="1:21" ht="15">
      <c r="A8" s="226">
        <v>3</v>
      </c>
      <c r="B8" s="240" t="s">
        <v>37</v>
      </c>
      <c r="C8" s="38"/>
      <c r="D8" s="38">
        <v>0.05</v>
      </c>
      <c r="E8" s="38"/>
      <c r="F8" s="38"/>
      <c r="G8" s="38"/>
      <c r="H8" s="38"/>
      <c r="I8" s="38"/>
      <c r="J8" s="38"/>
      <c r="K8" s="38"/>
      <c r="L8" s="38"/>
      <c r="M8" s="38">
        <v>0.47499999999999998</v>
      </c>
      <c r="N8" s="38">
        <v>0.47499999999999998</v>
      </c>
      <c r="P8" s="31"/>
    </row>
    <row r="9" spans="1:21" ht="15">
      <c r="A9" s="226"/>
      <c r="B9" s="240"/>
      <c r="C9" s="37" t="str">
        <f t="shared" ref="C9:L9" si="6">IF(C8&lt;&gt;0,"=","")</f>
        <v/>
      </c>
      <c r="D9" s="37" t="str">
        <f t="shared" si="6"/>
        <v>=</v>
      </c>
      <c r="E9" s="37" t="str">
        <f t="shared" si="6"/>
        <v/>
      </c>
      <c r="F9" s="37" t="str">
        <f t="shared" si="6"/>
        <v/>
      </c>
      <c r="G9" s="37" t="str">
        <f t="shared" si="6"/>
        <v/>
      </c>
      <c r="H9" s="37" t="str">
        <f t="shared" si="6"/>
        <v/>
      </c>
      <c r="I9" s="37" t="str">
        <f t="shared" si="6"/>
        <v/>
      </c>
      <c r="J9" s="37" t="str">
        <f t="shared" si="6"/>
        <v/>
      </c>
      <c r="K9" s="37" t="str">
        <f t="shared" ref="K9" si="7">IF(K8&lt;&gt;0,"=","")</f>
        <v/>
      </c>
      <c r="L9" s="37" t="str">
        <f t="shared" si="6"/>
        <v/>
      </c>
      <c r="M9" s="37" t="str">
        <f t="shared" ref="M9:N9" si="8">IF(M8&lt;&gt;0,"=","")</f>
        <v>=</v>
      </c>
      <c r="N9" s="37" t="str">
        <f t="shared" si="8"/>
        <v>=</v>
      </c>
      <c r="P9" s="31"/>
    </row>
    <row r="10" spans="1:21">
      <c r="A10" s="226">
        <v>4</v>
      </c>
      <c r="B10" s="240" t="s">
        <v>42</v>
      </c>
      <c r="C10" s="38"/>
      <c r="D10" s="38">
        <v>0.15</v>
      </c>
      <c r="E10" s="38">
        <v>0.15</v>
      </c>
      <c r="F10" s="38">
        <v>0.2</v>
      </c>
      <c r="G10" s="38">
        <v>0.1</v>
      </c>
      <c r="H10" s="38">
        <v>0.1</v>
      </c>
      <c r="I10" s="38">
        <v>0.1</v>
      </c>
      <c r="J10" s="38">
        <v>0.2</v>
      </c>
      <c r="K10" s="38"/>
      <c r="L10" s="38"/>
      <c r="M10" s="38"/>
      <c r="N10" s="38"/>
      <c r="O10" s="36"/>
    </row>
    <row r="11" spans="1:21">
      <c r="A11" s="226"/>
      <c r="B11" s="240"/>
      <c r="C11" s="37" t="str">
        <f t="shared" ref="C11:L11" si="9">IF(C10&lt;&gt;0,"=","")</f>
        <v/>
      </c>
      <c r="D11" s="37" t="str">
        <f t="shared" si="9"/>
        <v>=</v>
      </c>
      <c r="E11" s="37" t="str">
        <f t="shared" si="9"/>
        <v>=</v>
      </c>
      <c r="F11" s="37" t="str">
        <f t="shared" si="9"/>
        <v>=</v>
      </c>
      <c r="G11" s="37" t="str">
        <f t="shared" si="9"/>
        <v>=</v>
      </c>
      <c r="H11" s="37" t="str">
        <f t="shared" si="9"/>
        <v>=</v>
      </c>
      <c r="I11" s="37" t="str">
        <f t="shared" si="9"/>
        <v>=</v>
      </c>
      <c r="J11" s="37" t="str">
        <f t="shared" si="9"/>
        <v>=</v>
      </c>
      <c r="K11" s="37" t="str">
        <f t="shared" ref="K11" si="10">IF(K10&lt;&gt;0,"=","")</f>
        <v/>
      </c>
      <c r="L11" s="37" t="str">
        <f t="shared" si="9"/>
        <v/>
      </c>
      <c r="M11" s="37" t="str">
        <f t="shared" ref="M11:N11" si="11">IF(M10&lt;&gt;0,"=","")</f>
        <v/>
      </c>
      <c r="N11" s="37" t="str">
        <f t="shared" si="11"/>
        <v/>
      </c>
      <c r="O11" s="36"/>
    </row>
    <row r="12" spans="1:21" ht="15">
      <c r="A12" s="226">
        <v>5</v>
      </c>
      <c r="B12" s="240" t="s">
        <v>76</v>
      </c>
      <c r="C12" s="38"/>
      <c r="D12" s="38">
        <v>0.3</v>
      </c>
      <c r="E12" s="38"/>
      <c r="F12" s="38"/>
      <c r="G12" s="38"/>
      <c r="H12" s="38"/>
      <c r="I12" s="38"/>
      <c r="J12" s="38"/>
      <c r="K12" s="38">
        <v>0.49</v>
      </c>
      <c r="L12" s="38">
        <v>0.21</v>
      </c>
      <c r="M12" s="38"/>
      <c r="N12" s="38"/>
      <c r="O12" s="31"/>
      <c r="P12" s="31"/>
      <c r="Q12" s="31"/>
      <c r="R12" s="31"/>
    </row>
    <row r="13" spans="1:21">
      <c r="A13" s="226"/>
      <c r="B13" s="240"/>
      <c r="C13" s="37" t="str">
        <f t="shared" ref="C13:L13" si="12">IF(C12&lt;&gt;0,"=","")</f>
        <v/>
      </c>
      <c r="D13" s="37" t="str">
        <f t="shared" si="12"/>
        <v>=</v>
      </c>
      <c r="E13" s="37" t="str">
        <f t="shared" si="12"/>
        <v/>
      </c>
      <c r="F13" s="37" t="str">
        <f t="shared" si="12"/>
        <v/>
      </c>
      <c r="G13" s="37" t="str">
        <f t="shared" si="12"/>
        <v/>
      </c>
      <c r="H13" s="37" t="str">
        <f t="shared" si="12"/>
        <v/>
      </c>
      <c r="I13" s="37" t="str">
        <f t="shared" si="12"/>
        <v/>
      </c>
      <c r="J13" s="37" t="str">
        <f t="shared" si="12"/>
        <v/>
      </c>
      <c r="K13" s="37" t="str">
        <f t="shared" ref="K13" si="13">IF(K12&lt;&gt;0,"=","")</f>
        <v>=</v>
      </c>
      <c r="L13" s="37" t="str">
        <f t="shared" si="12"/>
        <v>=</v>
      </c>
      <c r="M13" s="37" t="str">
        <f t="shared" ref="M13:N13" si="14">IF(M12&lt;&gt;0,"=","")</f>
        <v/>
      </c>
      <c r="N13" s="37" t="str">
        <f t="shared" si="14"/>
        <v/>
      </c>
      <c r="O13" s="36"/>
    </row>
    <row r="14" spans="1:21" ht="15">
      <c r="A14" s="226">
        <v>6</v>
      </c>
      <c r="B14" s="240" t="s">
        <v>87</v>
      </c>
      <c r="C14" s="38"/>
      <c r="D14" s="38">
        <v>0.4</v>
      </c>
      <c r="E14" s="38"/>
      <c r="F14" s="38"/>
      <c r="G14" s="38"/>
      <c r="H14" s="38"/>
      <c r="I14" s="38"/>
      <c r="J14" s="38"/>
      <c r="K14" s="38"/>
      <c r="L14" s="38"/>
      <c r="M14" s="38">
        <v>0.3</v>
      </c>
      <c r="N14" s="38">
        <v>0.3</v>
      </c>
      <c r="O14" s="31"/>
      <c r="P14" s="31"/>
      <c r="Q14" s="31"/>
      <c r="R14" s="31"/>
      <c r="S14" s="31"/>
      <c r="T14" s="31"/>
      <c r="U14" s="31"/>
    </row>
    <row r="15" spans="1:21" ht="15">
      <c r="A15" s="226"/>
      <c r="B15" s="240"/>
      <c r="C15" s="37" t="str">
        <f t="shared" ref="C15:L15" si="15">IF(C14&lt;&gt;0,"=","")</f>
        <v/>
      </c>
      <c r="D15" s="37" t="str">
        <f t="shared" si="15"/>
        <v>=</v>
      </c>
      <c r="E15" s="37" t="str">
        <f t="shared" si="15"/>
        <v/>
      </c>
      <c r="F15" s="37" t="str">
        <f t="shared" si="15"/>
        <v/>
      </c>
      <c r="G15" s="37" t="str">
        <f t="shared" si="15"/>
        <v/>
      </c>
      <c r="H15" s="37" t="str">
        <f t="shared" si="15"/>
        <v/>
      </c>
      <c r="I15" s="37" t="str">
        <f t="shared" si="15"/>
        <v/>
      </c>
      <c r="J15" s="37" t="str">
        <f t="shared" si="15"/>
        <v/>
      </c>
      <c r="K15" s="37" t="str">
        <f t="shared" ref="K15" si="16">IF(K14&lt;&gt;0,"=","")</f>
        <v/>
      </c>
      <c r="L15" s="37" t="str">
        <f t="shared" si="15"/>
        <v/>
      </c>
      <c r="M15" s="37" t="str">
        <f t="shared" ref="M15:N15" si="17">IF(M14&lt;&gt;0,"=","")</f>
        <v>=</v>
      </c>
      <c r="N15" s="37" t="str">
        <f t="shared" si="17"/>
        <v>=</v>
      </c>
      <c r="O15" s="31"/>
      <c r="P15" s="31"/>
      <c r="Q15" s="31"/>
      <c r="R15" s="31"/>
      <c r="S15" s="31"/>
      <c r="T15" s="31"/>
      <c r="U15" s="31"/>
    </row>
    <row r="16" spans="1:21">
      <c r="A16" s="226">
        <v>7</v>
      </c>
      <c r="B16" s="240" t="s">
        <v>93</v>
      </c>
      <c r="C16" s="38">
        <v>0.2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>
        <v>0.8</v>
      </c>
    </row>
    <row r="17" spans="1:21" ht="15">
      <c r="A17" s="226"/>
      <c r="B17" s="240"/>
      <c r="C17" s="37" t="str">
        <f t="shared" ref="C17:L17" si="18">IF(C16&lt;&gt;0,"=","")</f>
        <v>=</v>
      </c>
      <c r="D17" s="37" t="str">
        <f t="shared" si="18"/>
        <v/>
      </c>
      <c r="E17" s="37" t="str">
        <f t="shared" si="18"/>
        <v/>
      </c>
      <c r="F17" s="37" t="str">
        <f t="shared" si="18"/>
        <v/>
      </c>
      <c r="G17" s="37" t="str">
        <f t="shared" si="18"/>
        <v/>
      </c>
      <c r="H17" s="37" t="str">
        <f t="shared" si="18"/>
        <v/>
      </c>
      <c r="I17" s="37" t="str">
        <f t="shared" si="18"/>
        <v/>
      </c>
      <c r="J17" s="37" t="str">
        <f t="shared" si="18"/>
        <v/>
      </c>
      <c r="K17" s="37" t="str">
        <f t="shared" ref="K17" si="19">IF(K16&lt;&gt;0,"=","")</f>
        <v/>
      </c>
      <c r="L17" s="37" t="str">
        <f t="shared" si="18"/>
        <v/>
      </c>
      <c r="M17" s="37" t="str">
        <f t="shared" ref="M17:N17" si="20">IF(M16&lt;&gt;0,"=","")</f>
        <v/>
      </c>
      <c r="N17" s="37" t="str">
        <f t="shared" si="20"/>
        <v>=</v>
      </c>
      <c r="P17" s="31"/>
    </row>
    <row r="18" spans="1:21" ht="15">
      <c r="A18" s="226">
        <v>8</v>
      </c>
      <c r="B18" s="240" t="s">
        <v>100</v>
      </c>
      <c r="C18" s="38"/>
      <c r="D18" s="38"/>
      <c r="E18" s="38"/>
      <c r="F18" s="38"/>
      <c r="G18" s="38"/>
      <c r="H18" s="38"/>
      <c r="I18" s="38"/>
      <c r="J18" s="38"/>
      <c r="K18" s="38">
        <v>0.25</v>
      </c>
      <c r="L18" s="38">
        <v>0.25</v>
      </c>
      <c r="M18" s="38">
        <v>0.25</v>
      </c>
      <c r="N18" s="38">
        <v>0.25</v>
      </c>
      <c r="O18" s="31"/>
      <c r="P18" s="31"/>
      <c r="Q18" s="31"/>
      <c r="R18" s="31"/>
      <c r="S18" s="31"/>
      <c r="T18" s="31"/>
      <c r="U18" s="31"/>
    </row>
    <row r="19" spans="1:21" ht="15">
      <c r="A19" s="226"/>
      <c r="B19" s="240"/>
      <c r="C19" s="37" t="str">
        <f t="shared" ref="C19:L19" si="21">IF(C18&lt;&gt;0,"=","")</f>
        <v/>
      </c>
      <c r="D19" s="37" t="str">
        <f t="shared" si="21"/>
        <v/>
      </c>
      <c r="E19" s="37" t="str">
        <f t="shared" si="21"/>
        <v/>
      </c>
      <c r="F19" s="37" t="str">
        <f t="shared" si="21"/>
        <v/>
      </c>
      <c r="G19" s="37" t="str">
        <f t="shared" si="21"/>
        <v/>
      </c>
      <c r="H19" s="37" t="str">
        <f t="shared" si="21"/>
        <v/>
      </c>
      <c r="I19" s="37" t="str">
        <f t="shared" si="21"/>
        <v/>
      </c>
      <c r="J19" s="37" t="str">
        <f t="shared" si="21"/>
        <v/>
      </c>
      <c r="K19" s="37" t="str">
        <f t="shared" ref="K19" si="22">IF(K18&lt;&gt;0,"=","")</f>
        <v>=</v>
      </c>
      <c r="L19" s="37" t="str">
        <f t="shared" si="21"/>
        <v>=</v>
      </c>
      <c r="M19" s="37" t="str">
        <f t="shared" ref="M19:N19" si="23">IF(M18&lt;&gt;0,"=","")</f>
        <v>=</v>
      </c>
      <c r="N19" s="37" t="str">
        <f t="shared" si="23"/>
        <v>=</v>
      </c>
      <c r="O19" s="31"/>
      <c r="P19" s="31"/>
      <c r="Q19" s="31"/>
      <c r="R19" s="31"/>
      <c r="S19" s="31"/>
      <c r="T19" s="31"/>
      <c r="U19" s="31"/>
    </row>
    <row r="20" spans="1:21">
      <c r="A20" s="226">
        <v>9</v>
      </c>
      <c r="B20" s="240" t="str">
        <f>RESUMO!C14</f>
        <v xml:space="preserve">INSTALAÇÕES HIDROSSANITÁRIAS  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>
        <v>1</v>
      </c>
    </row>
    <row r="21" spans="1:21" ht="15">
      <c r="A21" s="226"/>
      <c r="B21" s="240"/>
      <c r="C21" s="37" t="str">
        <f t="shared" ref="C21:N21" si="24">IF(C20&lt;&gt;0,"=","")</f>
        <v/>
      </c>
      <c r="D21" s="37" t="str">
        <f t="shared" si="24"/>
        <v/>
      </c>
      <c r="E21" s="37" t="str">
        <f t="shared" si="24"/>
        <v/>
      </c>
      <c r="F21" s="37" t="str">
        <f t="shared" si="24"/>
        <v/>
      </c>
      <c r="G21" s="37" t="str">
        <f t="shared" si="24"/>
        <v/>
      </c>
      <c r="H21" s="37" t="str">
        <f t="shared" si="24"/>
        <v/>
      </c>
      <c r="I21" s="37" t="str">
        <f t="shared" si="24"/>
        <v/>
      </c>
      <c r="J21" s="37" t="str">
        <f t="shared" si="24"/>
        <v/>
      </c>
      <c r="K21" s="37" t="str">
        <f t="shared" ref="K21:L21" si="25">IF(K20&lt;&gt;0,"=","")</f>
        <v/>
      </c>
      <c r="L21" s="37" t="str">
        <f t="shared" si="25"/>
        <v/>
      </c>
      <c r="M21" s="37" t="str">
        <f t="shared" si="24"/>
        <v/>
      </c>
      <c r="N21" s="37" t="str">
        <f t="shared" si="24"/>
        <v>=</v>
      </c>
      <c r="P21" s="31"/>
    </row>
    <row r="22" spans="1:21" ht="15">
      <c r="A22" s="226">
        <v>10</v>
      </c>
      <c r="B22" s="240" t="str">
        <f>RESUMO!C15</f>
        <v>URBANIZAÇÃO</v>
      </c>
      <c r="C22" s="38"/>
      <c r="D22" s="38"/>
      <c r="E22" s="38"/>
      <c r="F22" s="38"/>
      <c r="G22" s="38"/>
      <c r="H22" s="38"/>
      <c r="I22" s="38"/>
      <c r="J22" s="38"/>
      <c r="K22" s="38">
        <v>0.2</v>
      </c>
      <c r="L22" s="38">
        <v>0.35</v>
      </c>
      <c r="M22" s="38">
        <v>0.35</v>
      </c>
      <c r="N22" s="38">
        <v>0.1</v>
      </c>
      <c r="O22" s="31"/>
      <c r="P22" s="31"/>
      <c r="Q22" s="31"/>
      <c r="R22" s="31"/>
      <c r="S22" s="31"/>
      <c r="T22" s="31"/>
      <c r="U22" s="31"/>
    </row>
    <row r="23" spans="1:21" ht="15">
      <c r="A23" s="226"/>
      <c r="B23" s="240"/>
      <c r="C23" s="37" t="str">
        <f t="shared" ref="C23:N23" si="26">IF(C22&lt;&gt;0,"=","")</f>
        <v/>
      </c>
      <c r="D23" s="37" t="str">
        <f t="shared" si="26"/>
        <v/>
      </c>
      <c r="E23" s="37" t="str">
        <f t="shared" si="26"/>
        <v/>
      </c>
      <c r="F23" s="37" t="str">
        <f t="shared" si="26"/>
        <v/>
      </c>
      <c r="G23" s="37" t="str">
        <f t="shared" si="26"/>
        <v/>
      </c>
      <c r="H23" s="37" t="str">
        <f t="shared" si="26"/>
        <v/>
      </c>
      <c r="I23" s="37" t="str">
        <f t="shared" si="26"/>
        <v/>
      </c>
      <c r="J23" s="37" t="str">
        <f t="shared" si="26"/>
        <v/>
      </c>
      <c r="K23" s="37" t="str">
        <f t="shared" ref="K23:L23" si="27">IF(K22&lt;&gt;0,"=","")</f>
        <v>=</v>
      </c>
      <c r="L23" s="37" t="str">
        <f t="shared" si="27"/>
        <v>=</v>
      </c>
      <c r="M23" s="37" t="str">
        <f t="shared" si="26"/>
        <v>=</v>
      </c>
      <c r="N23" s="37" t="str">
        <f t="shared" si="26"/>
        <v>=</v>
      </c>
      <c r="O23" s="31"/>
      <c r="P23" s="31"/>
      <c r="Q23" s="31"/>
      <c r="R23" s="31"/>
      <c r="S23" s="31"/>
      <c r="T23" s="31"/>
      <c r="U23" s="31"/>
    </row>
    <row r="24" spans="1:21" ht="15">
      <c r="A24" s="226" t="s">
        <v>351</v>
      </c>
      <c r="B24" s="239" t="str">
        <f>PLQ!D321</f>
        <v xml:space="preserve">MOBILIZAÇÃO E DESMOBILIZAÇÃO DE PESSOAL E EQUIPAMENTOS  </v>
      </c>
      <c r="C24" s="38">
        <v>4.7391174102852665E-2</v>
      </c>
      <c r="D24" s="38">
        <v>0.15117264638906541</v>
      </c>
      <c r="E24" s="38">
        <v>0.12831510625663073</v>
      </c>
      <c r="F24" s="38">
        <v>0.14941967714725637</v>
      </c>
      <c r="G24" s="38">
        <v>6.6584664375533995E-2</v>
      </c>
      <c r="H24" s="38">
        <v>6.6584664375533995E-2</v>
      </c>
      <c r="I24" s="38">
        <v>6.7077831851835565E-2</v>
      </c>
      <c r="J24" s="38">
        <v>0.13316932875106799</v>
      </c>
      <c r="K24" s="38">
        <v>4.9631303586301682E-2</v>
      </c>
      <c r="L24" s="38">
        <v>4.4977171565739271E-2</v>
      </c>
      <c r="M24" s="38">
        <v>4.6997934128720831E-2</v>
      </c>
      <c r="N24" s="38">
        <v>4.8678497469461547E-2</v>
      </c>
      <c r="P24" s="31"/>
    </row>
    <row r="25" spans="1:21" ht="15">
      <c r="A25" s="226"/>
      <c r="B25" s="239"/>
      <c r="C25" s="37" t="str">
        <f t="shared" ref="C25:L25" si="28">IF(C24&lt;&gt;0,"=","")</f>
        <v>=</v>
      </c>
      <c r="D25" s="37" t="str">
        <f t="shared" si="28"/>
        <v>=</v>
      </c>
      <c r="E25" s="37" t="str">
        <f t="shared" si="28"/>
        <v>=</v>
      </c>
      <c r="F25" s="37" t="str">
        <f t="shared" si="28"/>
        <v>=</v>
      </c>
      <c r="G25" s="37" t="str">
        <f t="shared" si="28"/>
        <v>=</v>
      </c>
      <c r="H25" s="37" t="str">
        <f t="shared" si="28"/>
        <v>=</v>
      </c>
      <c r="I25" s="37" t="str">
        <f t="shared" si="28"/>
        <v>=</v>
      </c>
      <c r="J25" s="37" t="str">
        <f t="shared" si="28"/>
        <v>=</v>
      </c>
      <c r="K25" s="37" t="str">
        <f t="shared" ref="K25" si="29">IF(K24&lt;&gt;0,"=","")</f>
        <v>=</v>
      </c>
      <c r="L25" s="37" t="str">
        <f t="shared" si="28"/>
        <v>=</v>
      </c>
      <c r="M25" s="37" t="str">
        <f t="shared" ref="M25:N25" si="30">IF(M24&lt;&gt;0,"=","")</f>
        <v>=</v>
      </c>
      <c r="N25" s="37" t="str">
        <f t="shared" si="30"/>
        <v>=</v>
      </c>
      <c r="P25" s="31"/>
    </row>
    <row r="26" spans="1:21" ht="15">
      <c r="A26" s="226" t="s">
        <v>352</v>
      </c>
      <c r="B26" s="239" t="str">
        <f>PLQ!D322</f>
        <v xml:space="preserve">CONSTRUÇÃO COMPLETA DE CANTEIRO DE OBRAS  </v>
      </c>
      <c r="C26" s="38">
        <v>1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P26" s="31"/>
    </row>
    <row r="27" spans="1:21" ht="15">
      <c r="A27" s="226"/>
      <c r="B27" s="239"/>
      <c r="C27" s="37" t="str">
        <f t="shared" ref="C27:L27" si="31">IF(C26&lt;&gt;0,"=","")</f>
        <v>=</v>
      </c>
      <c r="D27" s="37" t="str">
        <f t="shared" si="31"/>
        <v/>
      </c>
      <c r="E27" s="37" t="str">
        <f t="shared" si="31"/>
        <v/>
      </c>
      <c r="F27" s="37" t="str">
        <f t="shared" si="31"/>
        <v/>
      </c>
      <c r="G27" s="37" t="str">
        <f t="shared" si="31"/>
        <v/>
      </c>
      <c r="H27" s="37" t="str">
        <f t="shared" si="31"/>
        <v/>
      </c>
      <c r="I27" s="37" t="str">
        <f t="shared" si="31"/>
        <v/>
      </c>
      <c r="J27" s="37" t="str">
        <f t="shared" si="31"/>
        <v/>
      </c>
      <c r="K27" s="37" t="str">
        <f t="shared" ref="K27" si="32">IF(K26&lt;&gt;0,"=","")</f>
        <v/>
      </c>
      <c r="L27" s="37" t="str">
        <f t="shared" si="31"/>
        <v/>
      </c>
      <c r="M27" s="37" t="str">
        <f t="shared" ref="M27:N27" si="33">IF(M26&lt;&gt;0,"=","")</f>
        <v/>
      </c>
      <c r="N27" s="37" t="str">
        <f t="shared" si="33"/>
        <v/>
      </c>
      <c r="P27" s="31"/>
    </row>
    <row r="28" spans="1:21" ht="15">
      <c r="A28" s="226" t="s">
        <v>353</v>
      </c>
      <c r="B28" s="239" t="str">
        <f>PLQ!D323</f>
        <v xml:space="preserve">ADMINISTRAÇÃO LOCAL  </v>
      </c>
      <c r="C28" s="38">
        <v>4.7265287636213148E-2</v>
      </c>
      <c r="D28" s="38">
        <v>0.15116953145697978</v>
      </c>
      <c r="E28" s="38">
        <v>0.12837270843384913</v>
      </c>
      <c r="F28" s="38">
        <v>0.14955403503654299</v>
      </c>
      <c r="G28" s="38">
        <v>6.6673426440050559E-2</v>
      </c>
      <c r="H28" s="38">
        <v>6.6673426440050559E-2</v>
      </c>
      <c r="I28" s="38">
        <v>6.7165283907601986E-2</v>
      </c>
      <c r="J28" s="38">
        <v>0.13334685288730141</v>
      </c>
      <c r="K28" s="38">
        <v>4.9499466599220256E-2</v>
      </c>
      <c r="L28" s="38">
        <v>4.4857697480542656E-2</v>
      </c>
      <c r="M28" s="38">
        <v>4.6873092235122926E-2</v>
      </c>
      <c r="N28" s="38">
        <v>4.8549191446524538E-2</v>
      </c>
      <c r="P28" s="31"/>
    </row>
    <row r="29" spans="1:21" ht="15">
      <c r="A29" s="226"/>
      <c r="B29" s="239"/>
      <c r="C29" s="37" t="str">
        <f t="shared" ref="C29:L29" si="34">IF(C28&lt;&gt;0,"=","")</f>
        <v>=</v>
      </c>
      <c r="D29" s="37" t="str">
        <f t="shared" si="34"/>
        <v>=</v>
      </c>
      <c r="E29" s="37" t="str">
        <f t="shared" si="34"/>
        <v>=</v>
      </c>
      <c r="F29" s="37" t="str">
        <f t="shared" si="34"/>
        <v>=</v>
      </c>
      <c r="G29" s="37" t="str">
        <f t="shared" si="34"/>
        <v>=</v>
      </c>
      <c r="H29" s="37" t="str">
        <f t="shared" si="34"/>
        <v>=</v>
      </c>
      <c r="I29" s="37" t="str">
        <f t="shared" si="34"/>
        <v>=</v>
      </c>
      <c r="J29" s="37" t="str">
        <f t="shared" si="34"/>
        <v>=</v>
      </c>
      <c r="K29" s="37" t="str">
        <f t="shared" ref="K29" si="35">IF(K28&lt;&gt;0,"=","")</f>
        <v>=</v>
      </c>
      <c r="L29" s="37" t="str">
        <f t="shared" si="34"/>
        <v>=</v>
      </c>
      <c r="M29" s="37" t="str">
        <f t="shared" ref="M29:N29" si="36">IF(M28&lt;&gt;0,"=","")</f>
        <v>=</v>
      </c>
      <c r="N29" s="37" t="str">
        <f t="shared" si="36"/>
        <v>=</v>
      </c>
      <c r="P29" s="31"/>
    </row>
    <row r="30" spans="1:21">
      <c r="A30" s="227" t="s">
        <v>15</v>
      </c>
      <c r="B30" s="227"/>
      <c r="C30" s="227"/>
      <c r="D30" s="227"/>
      <c r="E30" s="227"/>
      <c r="F30" s="227"/>
      <c r="G30" s="227"/>
      <c r="H30" s="227"/>
      <c r="I30" s="236" t="str">
        <f>PLQ!B6</f>
        <v>DATA BASE: JULHO/2021 - ONERADO</v>
      </c>
      <c r="J30" s="236"/>
      <c r="K30" s="236"/>
      <c r="L30" s="236"/>
      <c r="M30" s="236"/>
      <c r="N30" s="236"/>
      <c r="O30" s="36"/>
    </row>
    <row r="31" spans="1:21">
      <c r="A31" s="228" t="str">
        <f>PLQ!B2</f>
        <v>LOCAL: RUA BENJAMIN CONSTANT</v>
      </c>
      <c r="B31" s="228"/>
      <c r="C31" s="228"/>
      <c r="D31" s="228"/>
      <c r="E31" s="228"/>
      <c r="F31" s="228"/>
      <c r="G31" s="194" t="str">
        <f>PLQ!F2</f>
        <v>PROJETO EXECUTIVO DE ENGENHARIA DO VIADUTO BENJAMIN CONSTANT</v>
      </c>
      <c r="H31" s="194"/>
      <c r="I31" s="194"/>
      <c r="J31" s="194"/>
      <c r="K31" s="194"/>
      <c r="L31" s="194"/>
      <c r="M31" s="194"/>
      <c r="N31" s="194"/>
      <c r="O31" s="36"/>
    </row>
    <row r="32" spans="1:21">
      <c r="A32" s="229" t="str">
        <f>PLQ!B3</f>
        <v>TRECHO: JUIZ DE FORA/MINAS GERAIS</v>
      </c>
      <c r="B32" s="229"/>
      <c r="C32" s="229"/>
      <c r="D32" s="229"/>
      <c r="E32" s="229"/>
      <c r="F32" s="229"/>
      <c r="G32" s="194"/>
      <c r="H32" s="194"/>
      <c r="I32" s="194"/>
      <c r="J32" s="194"/>
      <c r="K32" s="194"/>
      <c r="L32" s="194"/>
      <c r="M32" s="194"/>
      <c r="N32" s="194"/>
      <c r="O32" s="36"/>
    </row>
    <row r="33" spans="1:14" ht="15" customHeight="1">
      <c r="A33" s="229" t="str">
        <f>PLQ!B4</f>
        <v>EXTENSÃO: 360,00M</v>
      </c>
      <c r="B33" s="229"/>
      <c r="C33" s="229"/>
      <c r="D33" s="229"/>
      <c r="E33" s="229"/>
      <c r="F33" s="229"/>
      <c r="G33" s="230" t="s">
        <v>21</v>
      </c>
      <c r="H33" s="231"/>
      <c r="I33" s="231"/>
      <c r="J33" s="231"/>
      <c r="K33" s="231"/>
      <c r="L33" s="231"/>
      <c r="M33" s="232"/>
      <c r="N33" s="194" t="s">
        <v>149</v>
      </c>
    </row>
    <row r="34" spans="1:14" ht="12.75" customHeight="1">
      <c r="A34" s="225" t="str">
        <f>PLQ!B6</f>
        <v>DATA BASE: JULHO/2021 - ONERADO</v>
      </c>
      <c r="B34" s="225"/>
      <c r="C34" s="225"/>
      <c r="D34" s="225"/>
      <c r="E34" s="225"/>
      <c r="F34" s="225"/>
      <c r="G34" s="233"/>
      <c r="H34" s="234"/>
      <c r="I34" s="234"/>
      <c r="J34" s="234"/>
      <c r="K34" s="234"/>
      <c r="L34" s="234"/>
      <c r="M34" s="235"/>
      <c r="N34" s="194"/>
    </row>
    <row r="35" spans="1:14" ht="15"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  <row r="36" spans="1:14" ht="15"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ht="15">
      <c r="H37" s="31"/>
      <c r="I37" s="31"/>
      <c r="J37" s="31"/>
      <c r="K37" s="31"/>
      <c r="L37" s="31"/>
      <c r="M37" s="31"/>
      <c r="N37" s="31"/>
    </row>
    <row r="38" spans="1:14" ht="15">
      <c r="H38" s="31"/>
      <c r="I38" s="31"/>
      <c r="J38" s="31"/>
      <c r="K38" s="31"/>
      <c r="L38" s="31"/>
      <c r="M38" s="31"/>
      <c r="N38" s="31"/>
    </row>
    <row r="39" spans="1:14" ht="15">
      <c r="H39" s="31"/>
      <c r="I39" s="31"/>
      <c r="J39" s="31"/>
      <c r="K39" s="31"/>
      <c r="L39" s="31"/>
      <c r="M39" s="31"/>
      <c r="N39" s="31"/>
    </row>
    <row r="40" spans="1:14" ht="15">
      <c r="H40" s="31"/>
      <c r="I40" s="31"/>
      <c r="J40" s="31"/>
      <c r="K40" s="31"/>
      <c r="L40" s="31"/>
      <c r="M40" s="31"/>
      <c r="N40" s="31"/>
    </row>
    <row r="41" spans="1:14" ht="1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1:14" ht="1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1:14" ht="1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</row>
  </sheetData>
  <mergeCells count="38">
    <mergeCell ref="A4:A5"/>
    <mergeCell ref="B4:B5"/>
    <mergeCell ref="A28:A29"/>
    <mergeCell ref="B28:B29"/>
    <mergeCell ref="B16:B17"/>
    <mergeCell ref="A18:A19"/>
    <mergeCell ref="B18:B19"/>
    <mergeCell ref="A14:A15"/>
    <mergeCell ref="B14:B15"/>
    <mergeCell ref="A16:A17"/>
    <mergeCell ref="A26:A27"/>
    <mergeCell ref="B26:B27"/>
    <mergeCell ref="A2:A3"/>
    <mergeCell ref="B2:B3"/>
    <mergeCell ref="C2:N2"/>
    <mergeCell ref="A24:A25"/>
    <mergeCell ref="B24:B25"/>
    <mergeCell ref="A12:A13"/>
    <mergeCell ref="B12:B13"/>
    <mergeCell ref="A10:A11"/>
    <mergeCell ref="B10:B11"/>
    <mergeCell ref="A6:A7"/>
    <mergeCell ref="B6:B7"/>
    <mergeCell ref="A8:A9"/>
    <mergeCell ref="B8:B9"/>
    <mergeCell ref="A20:A21"/>
    <mergeCell ref="B20:B21"/>
    <mergeCell ref="B22:B23"/>
    <mergeCell ref="A34:F34"/>
    <mergeCell ref="A22:A23"/>
    <mergeCell ref="A30:H30"/>
    <mergeCell ref="A31:F31"/>
    <mergeCell ref="A32:F32"/>
    <mergeCell ref="A33:F33"/>
    <mergeCell ref="G31:N32"/>
    <mergeCell ref="N33:N34"/>
    <mergeCell ref="G33:M34"/>
    <mergeCell ref="I30:N30"/>
  </mergeCells>
  <phoneticPr fontId="71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8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1"/>
  <sheetViews>
    <sheetView showZeros="0" view="pageBreakPreview" topLeftCell="B16" zoomScaleSheetLayoutView="100" workbookViewId="0">
      <selection activeCell="C4" sqref="C4:C6"/>
    </sheetView>
  </sheetViews>
  <sheetFormatPr defaultRowHeight="12.75"/>
  <cols>
    <col min="1" max="1" width="8.5703125" style="36" customWidth="1"/>
    <col min="2" max="2" width="30.42578125" style="36" bestFit="1" customWidth="1"/>
    <col min="3" max="3" width="13.85546875" style="36" customWidth="1"/>
    <col min="4" max="4" width="7.7109375" style="36" bestFit="1" customWidth="1"/>
    <col min="5" max="16" width="13.42578125" style="36" customWidth="1"/>
    <col min="17" max="16384" width="9.140625" style="36"/>
  </cols>
  <sheetData>
    <row r="1" spans="1:23" s="34" customFormat="1" ht="15.75" thickBot="1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23">
      <c r="A2" s="253" t="s">
        <v>24</v>
      </c>
      <c r="B2" s="253" t="s">
        <v>23</v>
      </c>
      <c r="C2" s="255" t="s">
        <v>143</v>
      </c>
      <c r="D2" s="253" t="s">
        <v>3</v>
      </c>
      <c r="E2" s="241" t="s">
        <v>22</v>
      </c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3"/>
    </row>
    <row r="3" spans="1:23" ht="13.5" thickBot="1">
      <c r="A3" s="254"/>
      <c r="B3" s="254"/>
      <c r="C3" s="256"/>
      <c r="D3" s="254"/>
      <c r="E3" s="73">
        <v>30</v>
      </c>
      <c r="F3" s="73">
        <v>60</v>
      </c>
      <c r="G3" s="73">
        <v>90</v>
      </c>
      <c r="H3" s="73">
        <v>120</v>
      </c>
      <c r="I3" s="73">
        <v>150</v>
      </c>
      <c r="J3" s="73">
        <v>180</v>
      </c>
      <c r="K3" s="73">
        <v>210</v>
      </c>
      <c r="L3" s="73">
        <v>240</v>
      </c>
      <c r="M3" s="73">
        <v>270</v>
      </c>
      <c r="N3" s="73">
        <v>300</v>
      </c>
      <c r="O3" s="73">
        <v>330</v>
      </c>
      <c r="P3" s="90">
        <v>360</v>
      </c>
    </row>
    <row r="4" spans="1:23" ht="15">
      <c r="A4" s="249">
        <f>CRONO!A4</f>
        <v>1</v>
      </c>
      <c r="B4" s="250" t="s">
        <v>25</v>
      </c>
      <c r="C4" s="251">
        <f>RESUMO!D6</f>
        <v>0</v>
      </c>
      <c r="D4" s="252" t="e">
        <f>C4/$C$46</f>
        <v>#DIV/0!</v>
      </c>
      <c r="E4" s="74">
        <f>CRONO!C4</f>
        <v>0.1</v>
      </c>
      <c r="F4" s="74">
        <f>CRONO!D4</f>
        <v>0.35</v>
      </c>
      <c r="G4" s="74">
        <f>CRONO!E4</f>
        <v>0.35</v>
      </c>
      <c r="H4" s="74">
        <f>CRONO!F4</f>
        <v>0.2</v>
      </c>
      <c r="I4" s="74">
        <f>CRONO!G4</f>
        <v>0</v>
      </c>
      <c r="J4" s="74">
        <f>CRONO!H4</f>
        <v>0</v>
      </c>
      <c r="K4" s="74">
        <f>CRONO!I4</f>
        <v>0</v>
      </c>
      <c r="L4" s="74">
        <f>CRONO!J4</f>
        <v>0</v>
      </c>
      <c r="M4" s="74">
        <f>CRONO!K4</f>
        <v>0</v>
      </c>
      <c r="N4" s="74">
        <f>CRONO!L4</f>
        <v>0</v>
      </c>
      <c r="O4" s="74">
        <f>CRONO!M4</f>
        <v>0</v>
      </c>
      <c r="P4" s="119">
        <f>CRONO!N4</f>
        <v>0</v>
      </c>
      <c r="R4" s="75"/>
    </row>
    <row r="5" spans="1:23" ht="15">
      <c r="A5" s="226"/>
      <c r="B5" s="244"/>
      <c r="C5" s="245"/>
      <c r="D5" s="247"/>
      <c r="E5" s="37" t="str">
        <f t="shared" ref="E5:F5" si="0">IF(E4&lt;&gt;0,"=","")</f>
        <v>=</v>
      </c>
      <c r="F5" s="37" t="str">
        <f t="shared" si="0"/>
        <v>=</v>
      </c>
      <c r="G5" s="37" t="str">
        <f t="shared" ref="G5:P5" si="1">IF(G4&lt;&gt;0,"=","")</f>
        <v>=</v>
      </c>
      <c r="H5" s="37" t="str">
        <f t="shared" si="1"/>
        <v>=</v>
      </c>
      <c r="I5" s="37" t="str">
        <f t="shared" si="1"/>
        <v/>
      </c>
      <c r="J5" s="37" t="str">
        <f t="shared" si="1"/>
        <v/>
      </c>
      <c r="K5" s="37" t="str">
        <f t="shared" si="1"/>
        <v/>
      </c>
      <c r="L5" s="37" t="str">
        <f t="shared" si="1"/>
        <v/>
      </c>
      <c r="M5" s="37" t="str">
        <f t="shared" ref="M5:N5" si="2">IF(M4&lt;&gt;0,"=","")</f>
        <v/>
      </c>
      <c r="N5" s="37" t="str">
        <f t="shared" si="2"/>
        <v/>
      </c>
      <c r="O5" s="37" t="str">
        <f t="shared" si="1"/>
        <v/>
      </c>
      <c r="P5" s="120" t="str">
        <f t="shared" si="1"/>
        <v/>
      </c>
      <c r="R5" s="75"/>
    </row>
    <row r="6" spans="1:23" ht="15">
      <c r="A6" s="226"/>
      <c r="B6" s="244"/>
      <c r="C6" s="245"/>
      <c r="D6" s="248"/>
      <c r="E6" s="76">
        <f t="shared" ref="E6:F6" si="3">+ROUND(E4*$C4,4)</f>
        <v>0</v>
      </c>
      <c r="F6" s="76">
        <f t="shared" si="3"/>
        <v>0</v>
      </c>
      <c r="G6" s="76">
        <f t="shared" ref="G6:P6" si="4">+ROUND(G4*$C4,4)</f>
        <v>0</v>
      </c>
      <c r="H6" s="76">
        <f t="shared" si="4"/>
        <v>0</v>
      </c>
      <c r="I6" s="76">
        <f t="shared" si="4"/>
        <v>0</v>
      </c>
      <c r="J6" s="76">
        <f t="shared" si="4"/>
        <v>0</v>
      </c>
      <c r="K6" s="76">
        <f t="shared" si="4"/>
        <v>0</v>
      </c>
      <c r="L6" s="76">
        <f t="shared" si="4"/>
        <v>0</v>
      </c>
      <c r="M6" s="76">
        <f t="shared" ref="M6:N6" si="5">+ROUND(M4*$C4,4)</f>
        <v>0</v>
      </c>
      <c r="N6" s="76">
        <f t="shared" si="5"/>
        <v>0</v>
      </c>
      <c r="O6" s="76">
        <f t="shared" si="4"/>
        <v>0</v>
      </c>
      <c r="P6" s="121">
        <f t="shared" si="4"/>
        <v>0</v>
      </c>
      <c r="R6" s="75"/>
    </row>
    <row r="7" spans="1:23" ht="15">
      <c r="A7" s="226">
        <f>CRONO!A6</f>
        <v>2</v>
      </c>
      <c r="B7" s="244" t="s">
        <v>29</v>
      </c>
      <c r="C7" s="245">
        <f>RESUMO!D7</f>
        <v>0</v>
      </c>
      <c r="D7" s="246" t="e">
        <f>C7/$C$46</f>
        <v>#DIV/0!</v>
      </c>
      <c r="E7" s="38">
        <f>CRONO!C6</f>
        <v>0</v>
      </c>
      <c r="F7" s="38">
        <f>CRONO!D6</f>
        <v>0.7</v>
      </c>
      <c r="G7" s="38">
        <f>CRONO!E6</f>
        <v>0</v>
      </c>
      <c r="H7" s="38">
        <f>CRONO!F6</f>
        <v>0</v>
      </c>
      <c r="I7" s="38">
        <f>CRONO!G6</f>
        <v>0</v>
      </c>
      <c r="J7" s="38">
        <f>CRONO!H6</f>
        <v>0</v>
      </c>
      <c r="K7" s="38">
        <f>CRONO!I6</f>
        <v>0.3</v>
      </c>
      <c r="L7" s="38">
        <f>CRONO!J6</f>
        <v>0</v>
      </c>
      <c r="M7" s="38">
        <f>CRONO!K6</f>
        <v>0</v>
      </c>
      <c r="N7" s="38">
        <f>CRONO!L6</f>
        <v>0</v>
      </c>
      <c r="O7" s="38">
        <f>CRONO!M6</f>
        <v>0</v>
      </c>
      <c r="P7" s="122">
        <f>CRONO!N6</f>
        <v>0</v>
      </c>
      <c r="R7" s="75"/>
    </row>
    <row r="8" spans="1:23" ht="15">
      <c r="A8" s="226"/>
      <c r="B8" s="244"/>
      <c r="C8" s="245"/>
      <c r="D8" s="247"/>
      <c r="E8" s="37" t="str">
        <f t="shared" ref="E8:F8" si="6">IF(E7&lt;&gt;0,"=","")</f>
        <v/>
      </c>
      <c r="F8" s="37" t="str">
        <f t="shared" si="6"/>
        <v>=</v>
      </c>
      <c r="G8" s="37" t="str">
        <f t="shared" ref="G8:P8" si="7">IF(G7&lt;&gt;0,"=","")</f>
        <v/>
      </c>
      <c r="H8" s="37" t="str">
        <f t="shared" si="7"/>
        <v/>
      </c>
      <c r="I8" s="37" t="str">
        <f t="shared" si="7"/>
        <v/>
      </c>
      <c r="J8" s="37" t="str">
        <f t="shared" si="7"/>
        <v/>
      </c>
      <c r="K8" s="37" t="str">
        <f t="shared" si="7"/>
        <v>=</v>
      </c>
      <c r="L8" s="37" t="str">
        <f t="shared" si="7"/>
        <v/>
      </c>
      <c r="M8" s="37" t="str">
        <f t="shared" ref="M8:N8" si="8">IF(M7&lt;&gt;0,"=","")</f>
        <v/>
      </c>
      <c r="N8" s="37" t="str">
        <f t="shared" si="8"/>
        <v/>
      </c>
      <c r="O8" s="37" t="str">
        <f t="shared" si="7"/>
        <v/>
      </c>
      <c r="P8" s="120" t="str">
        <f t="shared" si="7"/>
        <v/>
      </c>
      <c r="R8" s="75"/>
    </row>
    <row r="9" spans="1:23" ht="15">
      <c r="A9" s="226"/>
      <c r="B9" s="244"/>
      <c r="C9" s="245"/>
      <c r="D9" s="248"/>
      <c r="E9" s="76">
        <f t="shared" ref="E9:F9" si="9">+ROUND(E7*$C7,4)</f>
        <v>0</v>
      </c>
      <c r="F9" s="76">
        <f t="shared" si="9"/>
        <v>0</v>
      </c>
      <c r="G9" s="76">
        <f t="shared" ref="G9:P9" si="10">+ROUND(G7*$C7,4)</f>
        <v>0</v>
      </c>
      <c r="H9" s="76">
        <f t="shared" si="10"/>
        <v>0</v>
      </c>
      <c r="I9" s="76">
        <f t="shared" si="10"/>
        <v>0</v>
      </c>
      <c r="J9" s="76">
        <f t="shared" si="10"/>
        <v>0</v>
      </c>
      <c r="K9" s="76">
        <f t="shared" si="10"/>
        <v>0</v>
      </c>
      <c r="L9" s="76">
        <f t="shared" si="10"/>
        <v>0</v>
      </c>
      <c r="M9" s="76">
        <f t="shared" ref="M9:N9" si="11">+ROUND(M7*$C7,4)</f>
        <v>0</v>
      </c>
      <c r="N9" s="76">
        <f t="shared" si="11"/>
        <v>0</v>
      </c>
      <c r="O9" s="76">
        <f t="shared" si="10"/>
        <v>0</v>
      </c>
      <c r="P9" s="121">
        <f t="shared" si="10"/>
        <v>0</v>
      </c>
      <c r="R9" s="75"/>
    </row>
    <row r="10" spans="1:23" ht="15">
      <c r="A10" s="226">
        <f>CRONO!A8</f>
        <v>3</v>
      </c>
      <c r="B10" s="244" t="s">
        <v>37</v>
      </c>
      <c r="C10" s="245">
        <f>RESUMO!D8</f>
        <v>0</v>
      </c>
      <c r="D10" s="246" t="e">
        <f>C10/$C$46</f>
        <v>#DIV/0!</v>
      </c>
      <c r="E10" s="38">
        <f>CRONO!C8</f>
        <v>0</v>
      </c>
      <c r="F10" s="38">
        <f>CRONO!D8</f>
        <v>0.05</v>
      </c>
      <c r="G10" s="38">
        <f>CRONO!E8</f>
        <v>0</v>
      </c>
      <c r="H10" s="38">
        <f>CRONO!F8</f>
        <v>0</v>
      </c>
      <c r="I10" s="38">
        <f>CRONO!G8</f>
        <v>0</v>
      </c>
      <c r="J10" s="38">
        <f>CRONO!H8</f>
        <v>0</v>
      </c>
      <c r="K10" s="38">
        <f>CRONO!I8</f>
        <v>0</v>
      </c>
      <c r="L10" s="38">
        <f>CRONO!J8</f>
        <v>0</v>
      </c>
      <c r="M10" s="38">
        <f>CRONO!K8</f>
        <v>0</v>
      </c>
      <c r="N10" s="38">
        <f>CRONO!L8</f>
        <v>0</v>
      </c>
      <c r="O10" s="38">
        <f>CRONO!M8</f>
        <v>0.47499999999999998</v>
      </c>
      <c r="P10" s="122">
        <f>CRONO!N8</f>
        <v>0.47499999999999998</v>
      </c>
      <c r="R10" s="75"/>
    </row>
    <row r="11" spans="1:23" ht="15">
      <c r="A11" s="226"/>
      <c r="B11" s="244"/>
      <c r="C11" s="245"/>
      <c r="D11" s="247"/>
      <c r="E11" s="37" t="str">
        <f t="shared" ref="E11:F11" si="12">IF(E10&lt;&gt;0,"=","")</f>
        <v/>
      </c>
      <c r="F11" s="37" t="str">
        <f t="shared" si="12"/>
        <v>=</v>
      </c>
      <c r="G11" s="37" t="str">
        <f t="shared" ref="G11:P11" si="13">IF(G10&lt;&gt;0,"=","")</f>
        <v/>
      </c>
      <c r="H11" s="37" t="str">
        <f t="shared" si="13"/>
        <v/>
      </c>
      <c r="I11" s="37" t="str">
        <f t="shared" si="13"/>
        <v/>
      </c>
      <c r="J11" s="37" t="str">
        <f t="shared" si="13"/>
        <v/>
      </c>
      <c r="K11" s="37" t="str">
        <f t="shared" si="13"/>
        <v/>
      </c>
      <c r="L11" s="37" t="str">
        <f t="shared" si="13"/>
        <v/>
      </c>
      <c r="M11" s="37" t="str">
        <f t="shared" ref="M11:N11" si="14">IF(M10&lt;&gt;0,"=","")</f>
        <v/>
      </c>
      <c r="N11" s="37" t="str">
        <f t="shared" si="14"/>
        <v/>
      </c>
      <c r="O11" s="37" t="str">
        <f t="shared" si="13"/>
        <v>=</v>
      </c>
      <c r="P11" s="120" t="str">
        <f t="shared" si="13"/>
        <v>=</v>
      </c>
      <c r="R11" s="75"/>
    </row>
    <row r="12" spans="1:23" ht="15">
      <c r="A12" s="226"/>
      <c r="B12" s="244"/>
      <c r="C12" s="245"/>
      <c r="D12" s="248"/>
      <c r="E12" s="76">
        <f t="shared" ref="E12:F12" si="15">+ROUND(E10*$C10,4)</f>
        <v>0</v>
      </c>
      <c r="F12" s="76">
        <f t="shared" si="15"/>
        <v>0</v>
      </c>
      <c r="G12" s="76">
        <f t="shared" ref="G12:P12" si="16">+ROUND(G10*$C10,4)</f>
        <v>0</v>
      </c>
      <c r="H12" s="76">
        <f t="shared" si="16"/>
        <v>0</v>
      </c>
      <c r="I12" s="76">
        <f t="shared" si="16"/>
        <v>0</v>
      </c>
      <c r="J12" s="76">
        <f t="shared" si="16"/>
        <v>0</v>
      </c>
      <c r="K12" s="76">
        <f t="shared" si="16"/>
        <v>0</v>
      </c>
      <c r="L12" s="76">
        <f t="shared" si="16"/>
        <v>0</v>
      </c>
      <c r="M12" s="76">
        <f t="shared" ref="M12:N12" si="17">+ROUND(M10*$C10,4)</f>
        <v>0</v>
      </c>
      <c r="N12" s="76">
        <f t="shared" si="17"/>
        <v>0</v>
      </c>
      <c r="O12" s="76">
        <f t="shared" si="16"/>
        <v>0</v>
      </c>
      <c r="P12" s="121">
        <f t="shared" si="16"/>
        <v>0</v>
      </c>
      <c r="R12" s="75"/>
    </row>
    <row r="13" spans="1:23" ht="15">
      <c r="A13" s="226">
        <f>CRONO!A10</f>
        <v>4</v>
      </c>
      <c r="B13" s="244" t="s">
        <v>42</v>
      </c>
      <c r="C13" s="245">
        <f>RESUMO!D9</f>
        <v>0</v>
      </c>
      <c r="D13" s="246" t="e">
        <f>C13/$C$46</f>
        <v>#DIV/0!</v>
      </c>
      <c r="E13" s="38">
        <f>CRONO!C10</f>
        <v>0</v>
      </c>
      <c r="F13" s="38">
        <f>CRONO!D10</f>
        <v>0.15</v>
      </c>
      <c r="G13" s="38">
        <f>CRONO!E10</f>
        <v>0.15</v>
      </c>
      <c r="H13" s="38">
        <f>CRONO!F10</f>
        <v>0.2</v>
      </c>
      <c r="I13" s="38">
        <f>CRONO!G10</f>
        <v>0.1</v>
      </c>
      <c r="J13" s="38">
        <f>CRONO!H10</f>
        <v>0.1</v>
      </c>
      <c r="K13" s="38">
        <f>CRONO!I10</f>
        <v>0.1</v>
      </c>
      <c r="L13" s="38">
        <f>CRONO!J10</f>
        <v>0.2</v>
      </c>
      <c r="M13" s="38">
        <f>CRONO!K10</f>
        <v>0</v>
      </c>
      <c r="N13" s="38">
        <f>CRONO!L10</f>
        <v>0</v>
      </c>
      <c r="O13" s="38">
        <f>CRONO!M10</f>
        <v>0</v>
      </c>
      <c r="P13" s="122">
        <f>CRONO!N10</f>
        <v>0</v>
      </c>
      <c r="R13" s="75"/>
      <c r="S13" s="75"/>
      <c r="T13" s="75"/>
      <c r="U13" s="75"/>
      <c r="V13" s="75"/>
      <c r="W13" s="75"/>
    </row>
    <row r="14" spans="1:23" ht="15">
      <c r="A14" s="226"/>
      <c r="B14" s="244"/>
      <c r="C14" s="245"/>
      <c r="D14" s="247"/>
      <c r="E14" s="37" t="str">
        <f t="shared" ref="E14:F14" si="18">IF(E13&lt;&gt;0,"=","")</f>
        <v/>
      </c>
      <c r="F14" s="37" t="str">
        <f t="shared" si="18"/>
        <v>=</v>
      </c>
      <c r="G14" s="37" t="str">
        <f t="shared" ref="G14:P14" si="19">IF(G13&lt;&gt;0,"=","")</f>
        <v>=</v>
      </c>
      <c r="H14" s="37" t="str">
        <f t="shared" si="19"/>
        <v>=</v>
      </c>
      <c r="I14" s="37" t="str">
        <f t="shared" si="19"/>
        <v>=</v>
      </c>
      <c r="J14" s="37" t="str">
        <f t="shared" si="19"/>
        <v>=</v>
      </c>
      <c r="K14" s="37" t="str">
        <f t="shared" si="19"/>
        <v>=</v>
      </c>
      <c r="L14" s="37" t="str">
        <f t="shared" si="19"/>
        <v>=</v>
      </c>
      <c r="M14" s="37" t="str">
        <f t="shared" ref="M14:N14" si="20">IF(M13&lt;&gt;0,"=","")</f>
        <v/>
      </c>
      <c r="N14" s="37" t="str">
        <f t="shared" si="20"/>
        <v/>
      </c>
      <c r="O14" s="37" t="str">
        <f t="shared" si="19"/>
        <v/>
      </c>
      <c r="P14" s="120" t="str">
        <f t="shared" si="19"/>
        <v/>
      </c>
      <c r="R14" s="75"/>
      <c r="S14" s="75"/>
      <c r="T14" s="75"/>
      <c r="U14" s="75"/>
      <c r="V14" s="75"/>
      <c r="W14" s="75"/>
    </row>
    <row r="15" spans="1:23" ht="15">
      <c r="A15" s="226"/>
      <c r="B15" s="244"/>
      <c r="C15" s="245"/>
      <c r="D15" s="248"/>
      <c r="E15" s="76">
        <f t="shared" ref="E15:F15" si="21">+ROUND(E13*$C13,4)</f>
        <v>0</v>
      </c>
      <c r="F15" s="76">
        <f t="shared" si="21"/>
        <v>0</v>
      </c>
      <c r="G15" s="76">
        <f t="shared" ref="G15:P15" si="22">+ROUND(G13*$C13,4)</f>
        <v>0</v>
      </c>
      <c r="H15" s="76">
        <f t="shared" si="22"/>
        <v>0</v>
      </c>
      <c r="I15" s="76">
        <f t="shared" si="22"/>
        <v>0</v>
      </c>
      <c r="J15" s="76">
        <f t="shared" si="22"/>
        <v>0</v>
      </c>
      <c r="K15" s="76">
        <f t="shared" si="22"/>
        <v>0</v>
      </c>
      <c r="L15" s="76">
        <f t="shared" si="22"/>
        <v>0</v>
      </c>
      <c r="M15" s="76">
        <f t="shared" ref="M15:N15" si="23">+ROUND(M13*$C13,4)</f>
        <v>0</v>
      </c>
      <c r="N15" s="76">
        <f t="shared" si="23"/>
        <v>0</v>
      </c>
      <c r="O15" s="76">
        <f t="shared" si="22"/>
        <v>0</v>
      </c>
      <c r="P15" s="121">
        <f t="shared" si="22"/>
        <v>0</v>
      </c>
      <c r="R15" s="75"/>
      <c r="S15" s="75"/>
      <c r="T15" s="75"/>
      <c r="U15" s="75"/>
      <c r="V15" s="75"/>
      <c r="W15" s="75"/>
    </row>
    <row r="16" spans="1:23" ht="15">
      <c r="A16" s="226">
        <f>CRONO!A12</f>
        <v>5</v>
      </c>
      <c r="B16" s="244" t="s">
        <v>76</v>
      </c>
      <c r="C16" s="245">
        <f>RESUMO!D10</f>
        <v>0</v>
      </c>
      <c r="D16" s="246" t="e">
        <f>C16/$C$46</f>
        <v>#DIV/0!</v>
      </c>
      <c r="E16" s="38">
        <f>CRONO!C12</f>
        <v>0</v>
      </c>
      <c r="F16" s="38">
        <f>CRONO!D12</f>
        <v>0.3</v>
      </c>
      <c r="G16" s="38">
        <f>CRONO!E12</f>
        <v>0</v>
      </c>
      <c r="H16" s="38">
        <f>CRONO!F12</f>
        <v>0</v>
      </c>
      <c r="I16" s="38">
        <f>CRONO!G12</f>
        <v>0</v>
      </c>
      <c r="J16" s="38">
        <f>CRONO!H12</f>
        <v>0</v>
      </c>
      <c r="K16" s="38">
        <f>CRONO!I12</f>
        <v>0</v>
      </c>
      <c r="L16" s="38">
        <f>CRONO!J12</f>
        <v>0</v>
      </c>
      <c r="M16" s="38">
        <f>CRONO!K12</f>
        <v>0.49</v>
      </c>
      <c r="N16" s="38">
        <f>CRONO!L12</f>
        <v>0.21</v>
      </c>
      <c r="O16" s="38">
        <f>CRONO!M12</f>
        <v>0</v>
      </c>
      <c r="P16" s="122">
        <f>CRONO!N12</f>
        <v>0</v>
      </c>
      <c r="R16" s="75"/>
      <c r="S16" s="75"/>
      <c r="T16" s="75"/>
      <c r="U16" s="75"/>
      <c r="V16" s="75"/>
      <c r="W16" s="75"/>
    </row>
    <row r="17" spans="1:23" ht="15">
      <c r="A17" s="226"/>
      <c r="B17" s="244"/>
      <c r="C17" s="245"/>
      <c r="D17" s="247"/>
      <c r="E17" s="37" t="str">
        <f t="shared" ref="E17:F17" si="24">IF(E16&lt;&gt;0,"=","")</f>
        <v/>
      </c>
      <c r="F17" s="37" t="str">
        <f t="shared" si="24"/>
        <v>=</v>
      </c>
      <c r="G17" s="37" t="str">
        <f t="shared" ref="G17:P17" si="25">IF(G16&lt;&gt;0,"=","")</f>
        <v/>
      </c>
      <c r="H17" s="37" t="str">
        <f t="shared" si="25"/>
        <v/>
      </c>
      <c r="I17" s="37" t="str">
        <f t="shared" si="25"/>
        <v/>
      </c>
      <c r="J17" s="37" t="str">
        <f t="shared" si="25"/>
        <v/>
      </c>
      <c r="K17" s="37" t="str">
        <f t="shared" si="25"/>
        <v/>
      </c>
      <c r="L17" s="37" t="str">
        <f t="shared" si="25"/>
        <v/>
      </c>
      <c r="M17" s="37" t="str">
        <f t="shared" ref="M17:N17" si="26">IF(M16&lt;&gt;0,"=","")</f>
        <v>=</v>
      </c>
      <c r="N17" s="37" t="str">
        <f t="shared" si="26"/>
        <v>=</v>
      </c>
      <c r="O17" s="37" t="str">
        <f t="shared" si="25"/>
        <v/>
      </c>
      <c r="P17" s="120" t="str">
        <f t="shared" si="25"/>
        <v/>
      </c>
      <c r="R17" s="75"/>
      <c r="S17" s="75"/>
      <c r="T17" s="75"/>
      <c r="U17" s="75"/>
      <c r="V17" s="75"/>
      <c r="W17" s="75"/>
    </row>
    <row r="18" spans="1:23" ht="15">
      <c r="A18" s="226"/>
      <c r="B18" s="244"/>
      <c r="C18" s="245"/>
      <c r="D18" s="248"/>
      <c r="E18" s="76">
        <f t="shared" ref="E18:F18" si="27">+ROUND(E16*$C16,4)</f>
        <v>0</v>
      </c>
      <c r="F18" s="76">
        <f t="shared" si="27"/>
        <v>0</v>
      </c>
      <c r="G18" s="76">
        <f t="shared" ref="G18:P18" si="28">+ROUND(G16*$C16,4)</f>
        <v>0</v>
      </c>
      <c r="H18" s="76">
        <f t="shared" si="28"/>
        <v>0</v>
      </c>
      <c r="I18" s="76">
        <f t="shared" si="28"/>
        <v>0</v>
      </c>
      <c r="J18" s="76">
        <f t="shared" si="28"/>
        <v>0</v>
      </c>
      <c r="K18" s="76">
        <f t="shared" si="28"/>
        <v>0</v>
      </c>
      <c r="L18" s="76">
        <f t="shared" si="28"/>
        <v>0</v>
      </c>
      <c r="M18" s="76">
        <f t="shared" ref="M18:N18" si="29">+ROUND(M16*$C16,4)</f>
        <v>0</v>
      </c>
      <c r="N18" s="76">
        <f t="shared" si="29"/>
        <v>0</v>
      </c>
      <c r="O18" s="76">
        <f t="shared" si="28"/>
        <v>0</v>
      </c>
      <c r="P18" s="121">
        <f t="shared" si="28"/>
        <v>0</v>
      </c>
      <c r="R18" s="75"/>
      <c r="S18" s="75"/>
      <c r="T18" s="75"/>
      <c r="U18" s="75"/>
      <c r="V18" s="75"/>
      <c r="W18" s="75"/>
    </row>
    <row r="19" spans="1:23" ht="15">
      <c r="A19" s="226">
        <f>CRONO!A14</f>
        <v>6</v>
      </c>
      <c r="B19" s="244" t="s">
        <v>87</v>
      </c>
      <c r="C19" s="245">
        <f>RESUMO!D11</f>
        <v>0</v>
      </c>
      <c r="D19" s="246" t="e">
        <f>C19/$C$46</f>
        <v>#DIV/0!</v>
      </c>
      <c r="E19" s="38">
        <f>CRONO!C14</f>
        <v>0</v>
      </c>
      <c r="F19" s="38">
        <f>CRONO!D14</f>
        <v>0.4</v>
      </c>
      <c r="G19" s="38">
        <f>CRONO!E14</f>
        <v>0</v>
      </c>
      <c r="H19" s="38">
        <f>CRONO!F14</f>
        <v>0</v>
      </c>
      <c r="I19" s="38">
        <f>CRONO!G14</f>
        <v>0</v>
      </c>
      <c r="J19" s="38">
        <f>CRONO!H14</f>
        <v>0</v>
      </c>
      <c r="K19" s="38">
        <f>CRONO!I14</f>
        <v>0</v>
      </c>
      <c r="L19" s="38">
        <f>CRONO!J14</f>
        <v>0</v>
      </c>
      <c r="M19" s="38">
        <f>CRONO!K14</f>
        <v>0</v>
      </c>
      <c r="N19" s="38">
        <f>CRONO!L14</f>
        <v>0</v>
      </c>
      <c r="O19" s="38">
        <f>CRONO!M14</f>
        <v>0.3</v>
      </c>
      <c r="P19" s="122">
        <f>CRONO!N14</f>
        <v>0.3</v>
      </c>
      <c r="R19" s="75"/>
      <c r="S19" s="75"/>
      <c r="T19" s="75"/>
      <c r="U19" s="75"/>
      <c r="V19" s="75"/>
      <c r="W19" s="75"/>
    </row>
    <row r="20" spans="1:23">
      <c r="A20" s="226"/>
      <c r="B20" s="244"/>
      <c r="C20" s="245"/>
      <c r="D20" s="247"/>
      <c r="E20" s="37" t="str">
        <f t="shared" ref="E20:F20" si="30">IF(E19&lt;&gt;0,"=","")</f>
        <v/>
      </c>
      <c r="F20" s="37" t="str">
        <f t="shared" si="30"/>
        <v>=</v>
      </c>
      <c r="G20" s="37" t="str">
        <f t="shared" ref="G20:P20" si="31">IF(G19&lt;&gt;0,"=","")</f>
        <v/>
      </c>
      <c r="H20" s="37" t="str">
        <f t="shared" si="31"/>
        <v/>
      </c>
      <c r="I20" s="37" t="str">
        <f t="shared" si="31"/>
        <v/>
      </c>
      <c r="J20" s="37" t="str">
        <f t="shared" si="31"/>
        <v/>
      </c>
      <c r="K20" s="37" t="str">
        <f t="shared" si="31"/>
        <v/>
      </c>
      <c r="L20" s="37" t="str">
        <f t="shared" si="31"/>
        <v/>
      </c>
      <c r="M20" s="37" t="str">
        <f t="shared" ref="M20:N20" si="32">IF(M19&lt;&gt;0,"=","")</f>
        <v/>
      </c>
      <c r="N20" s="37" t="str">
        <f t="shared" si="32"/>
        <v/>
      </c>
      <c r="O20" s="37" t="str">
        <f t="shared" si="31"/>
        <v>=</v>
      </c>
      <c r="P20" s="120" t="str">
        <f t="shared" si="31"/>
        <v>=</v>
      </c>
    </row>
    <row r="21" spans="1:23">
      <c r="A21" s="226"/>
      <c r="B21" s="244"/>
      <c r="C21" s="245"/>
      <c r="D21" s="248"/>
      <c r="E21" s="76">
        <f t="shared" ref="E21:F21" si="33">+ROUND(E19*$C19,4)</f>
        <v>0</v>
      </c>
      <c r="F21" s="76">
        <f t="shared" si="33"/>
        <v>0</v>
      </c>
      <c r="G21" s="76">
        <f t="shared" ref="G21:P21" si="34">+ROUND(G19*$C19,4)</f>
        <v>0</v>
      </c>
      <c r="H21" s="76">
        <f t="shared" si="34"/>
        <v>0</v>
      </c>
      <c r="I21" s="76">
        <f t="shared" si="34"/>
        <v>0</v>
      </c>
      <c r="J21" s="76">
        <f t="shared" si="34"/>
        <v>0</v>
      </c>
      <c r="K21" s="76">
        <f t="shared" si="34"/>
        <v>0</v>
      </c>
      <c r="L21" s="76">
        <f t="shared" si="34"/>
        <v>0</v>
      </c>
      <c r="M21" s="76">
        <f t="shared" ref="M21:N21" si="35">+ROUND(M19*$C19,4)</f>
        <v>0</v>
      </c>
      <c r="N21" s="76">
        <f t="shared" si="35"/>
        <v>0</v>
      </c>
      <c r="O21" s="76">
        <f t="shared" si="34"/>
        <v>0</v>
      </c>
      <c r="P21" s="121">
        <f t="shared" si="34"/>
        <v>0</v>
      </c>
    </row>
    <row r="22" spans="1:23">
      <c r="A22" s="226">
        <f>CRONO!A16</f>
        <v>7</v>
      </c>
      <c r="B22" s="244" t="s">
        <v>93</v>
      </c>
      <c r="C22" s="245">
        <f>RESUMO!D12</f>
        <v>0</v>
      </c>
      <c r="D22" s="246" t="e">
        <f>C22/$C$46</f>
        <v>#DIV/0!</v>
      </c>
      <c r="E22" s="38">
        <f>CRONO!C16</f>
        <v>0.2</v>
      </c>
      <c r="F22" s="38">
        <f>CRONO!D16</f>
        <v>0</v>
      </c>
      <c r="G22" s="38">
        <f>CRONO!E16</f>
        <v>0</v>
      </c>
      <c r="H22" s="38">
        <f>CRONO!F16</f>
        <v>0</v>
      </c>
      <c r="I22" s="38">
        <f>CRONO!G16</f>
        <v>0</v>
      </c>
      <c r="J22" s="38">
        <f>CRONO!H16</f>
        <v>0</v>
      </c>
      <c r="K22" s="38">
        <f>CRONO!I16</f>
        <v>0</v>
      </c>
      <c r="L22" s="38">
        <f>CRONO!J16</f>
        <v>0</v>
      </c>
      <c r="M22" s="38">
        <f>CRONO!K16</f>
        <v>0</v>
      </c>
      <c r="N22" s="38">
        <f>CRONO!L16</f>
        <v>0</v>
      </c>
      <c r="O22" s="38">
        <f>CRONO!M16</f>
        <v>0</v>
      </c>
      <c r="P22" s="122">
        <f>CRONO!N16</f>
        <v>0.8</v>
      </c>
    </row>
    <row r="23" spans="1:23">
      <c r="A23" s="226"/>
      <c r="B23" s="244"/>
      <c r="C23" s="245"/>
      <c r="D23" s="247"/>
      <c r="E23" s="37" t="str">
        <f t="shared" ref="E23:F23" si="36">IF(E22&lt;&gt;0,"=","")</f>
        <v>=</v>
      </c>
      <c r="F23" s="37" t="str">
        <f t="shared" si="36"/>
        <v/>
      </c>
      <c r="G23" s="37" t="str">
        <f t="shared" ref="G23:P23" si="37">IF(G22&lt;&gt;0,"=","")</f>
        <v/>
      </c>
      <c r="H23" s="37" t="str">
        <f t="shared" si="37"/>
        <v/>
      </c>
      <c r="I23" s="37" t="str">
        <f t="shared" si="37"/>
        <v/>
      </c>
      <c r="J23" s="37" t="str">
        <f t="shared" si="37"/>
        <v/>
      </c>
      <c r="K23" s="37" t="str">
        <f t="shared" si="37"/>
        <v/>
      </c>
      <c r="L23" s="37" t="str">
        <f t="shared" si="37"/>
        <v/>
      </c>
      <c r="M23" s="37" t="str">
        <f t="shared" ref="M23:N23" si="38">IF(M22&lt;&gt;0,"=","")</f>
        <v/>
      </c>
      <c r="N23" s="37" t="str">
        <f t="shared" si="38"/>
        <v/>
      </c>
      <c r="O23" s="37" t="str">
        <f t="shared" si="37"/>
        <v/>
      </c>
      <c r="P23" s="120" t="str">
        <f t="shared" si="37"/>
        <v>=</v>
      </c>
    </row>
    <row r="24" spans="1:23">
      <c r="A24" s="226"/>
      <c r="B24" s="244"/>
      <c r="C24" s="245"/>
      <c r="D24" s="248"/>
      <c r="E24" s="76">
        <f t="shared" ref="E24:F24" si="39">+ROUND(E22*$C22,4)</f>
        <v>0</v>
      </c>
      <c r="F24" s="76">
        <f t="shared" si="39"/>
        <v>0</v>
      </c>
      <c r="G24" s="76">
        <f t="shared" ref="G24:P24" si="40">+ROUND(G22*$C22,4)</f>
        <v>0</v>
      </c>
      <c r="H24" s="76">
        <f t="shared" si="40"/>
        <v>0</v>
      </c>
      <c r="I24" s="76">
        <f t="shared" si="40"/>
        <v>0</v>
      </c>
      <c r="J24" s="76">
        <f t="shared" si="40"/>
        <v>0</v>
      </c>
      <c r="K24" s="76">
        <f t="shared" si="40"/>
        <v>0</v>
      </c>
      <c r="L24" s="76">
        <f t="shared" si="40"/>
        <v>0</v>
      </c>
      <c r="M24" s="76">
        <f t="shared" ref="M24:N24" si="41">+ROUND(M22*$C22,4)</f>
        <v>0</v>
      </c>
      <c r="N24" s="76">
        <f t="shared" si="41"/>
        <v>0</v>
      </c>
      <c r="O24" s="76">
        <f t="shared" si="40"/>
        <v>0</v>
      </c>
      <c r="P24" s="121">
        <f t="shared" si="40"/>
        <v>0</v>
      </c>
    </row>
    <row r="25" spans="1:23" ht="15">
      <c r="A25" s="226">
        <f>CRONO!A18</f>
        <v>8</v>
      </c>
      <c r="B25" s="244" t="s">
        <v>100</v>
      </c>
      <c r="C25" s="245">
        <f>RESUMO!D13</f>
        <v>0</v>
      </c>
      <c r="D25" s="246" t="e">
        <f>C25/$C$46</f>
        <v>#DIV/0!</v>
      </c>
      <c r="E25" s="38">
        <f>CRONO!C18</f>
        <v>0</v>
      </c>
      <c r="F25" s="38">
        <f>CRONO!D18</f>
        <v>0</v>
      </c>
      <c r="G25" s="38">
        <f>CRONO!E18</f>
        <v>0</v>
      </c>
      <c r="H25" s="38">
        <f>CRONO!F18</f>
        <v>0</v>
      </c>
      <c r="I25" s="38">
        <f>CRONO!G18</f>
        <v>0</v>
      </c>
      <c r="J25" s="38">
        <f>CRONO!H18</f>
        <v>0</v>
      </c>
      <c r="K25" s="38">
        <f>CRONO!I18</f>
        <v>0</v>
      </c>
      <c r="L25" s="38">
        <f>CRONO!J18</f>
        <v>0</v>
      </c>
      <c r="M25" s="38">
        <f>CRONO!K18</f>
        <v>0.25</v>
      </c>
      <c r="N25" s="38">
        <f>CRONO!L18</f>
        <v>0.25</v>
      </c>
      <c r="O25" s="38">
        <f>CRONO!M18</f>
        <v>0.25</v>
      </c>
      <c r="P25" s="122">
        <f>CRONO!N18</f>
        <v>0.25</v>
      </c>
      <c r="R25" s="75"/>
      <c r="S25" s="75"/>
      <c r="T25" s="75"/>
    </row>
    <row r="26" spans="1:23">
      <c r="A26" s="226"/>
      <c r="B26" s="244"/>
      <c r="C26" s="245"/>
      <c r="D26" s="247"/>
      <c r="E26" s="37" t="str">
        <f t="shared" ref="E26:F26" si="42">IF(E25&lt;&gt;0,"=","")</f>
        <v/>
      </c>
      <c r="F26" s="37" t="str">
        <f t="shared" si="42"/>
        <v/>
      </c>
      <c r="G26" s="37" t="str">
        <f t="shared" ref="G26:P26" si="43">IF(G25&lt;&gt;0,"=","")</f>
        <v/>
      </c>
      <c r="H26" s="37" t="str">
        <f t="shared" si="43"/>
        <v/>
      </c>
      <c r="I26" s="37" t="str">
        <f t="shared" si="43"/>
        <v/>
      </c>
      <c r="J26" s="37" t="str">
        <f t="shared" si="43"/>
        <v/>
      </c>
      <c r="K26" s="37" t="str">
        <f t="shared" si="43"/>
        <v/>
      </c>
      <c r="L26" s="37" t="str">
        <f t="shared" si="43"/>
        <v/>
      </c>
      <c r="M26" s="37" t="str">
        <f t="shared" ref="M26:N26" si="44">IF(M25&lt;&gt;0,"=","")</f>
        <v>=</v>
      </c>
      <c r="N26" s="37" t="str">
        <f t="shared" si="44"/>
        <v>=</v>
      </c>
      <c r="O26" s="37" t="str">
        <f t="shared" si="43"/>
        <v>=</v>
      </c>
      <c r="P26" s="120" t="str">
        <f t="shared" si="43"/>
        <v>=</v>
      </c>
    </row>
    <row r="27" spans="1:23">
      <c r="A27" s="226"/>
      <c r="B27" s="244"/>
      <c r="C27" s="245"/>
      <c r="D27" s="248"/>
      <c r="E27" s="76">
        <f t="shared" ref="E27:F27" si="45">+ROUND(E25*$C25,4)</f>
        <v>0</v>
      </c>
      <c r="F27" s="76">
        <f t="shared" si="45"/>
        <v>0</v>
      </c>
      <c r="G27" s="76">
        <f t="shared" ref="G27:P27" si="46">+ROUND(G25*$C25,4)</f>
        <v>0</v>
      </c>
      <c r="H27" s="76">
        <f t="shared" si="46"/>
        <v>0</v>
      </c>
      <c r="I27" s="76">
        <f t="shared" si="46"/>
        <v>0</v>
      </c>
      <c r="J27" s="76">
        <f t="shared" si="46"/>
        <v>0</v>
      </c>
      <c r="K27" s="76">
        <f t="shared" si="46"/>
        <v>0</v>
      </c>
      <c r="L27" s="76">
        <f t="shared" si="46"/>
        <v>0</v>
      </c>
      <c r="M27" s="76">
        <f t="shared" ref="M27:N27" si="47">+ROUND(M25*$C25,4)</f>
        <v>0</v>
      </c>
      <c r="N27" s="76">
        <f t="shared" si="47"/>
        <v>0</v>
      </c>
      <c r="O27" s="76">
        <f t="shared" si="46"/>
        <v>0</v>
      </c>
      <c r="P27" s="121">
        <f t="shared" si="46"/>
        <v>0</v>
      </c>
    </row>
    <row r="28" spans="1:23">
      <c r="A28" s="226">
        <f>CRONO!A20</f>
        <v>9</v>
      </c>
      <c r="B28" s="244" t="str">
        <f>RESUMO!C14</f>
        <v xml:space="preserve">INSTALAÇÕES HIDROSSANITÁRIAS  </v>
      </c>
      <c r="C28" s="245">
        <f>RESUMO!D14</f>
        <v>0</v>
      </c>
      <c r="D28" s="246" t="e">
        <f>C28/$C$46</f>
        <v>#DIV/0!</v>
      </c>
      <c r="E28" s="38">
        <f>CRONO!C20</f>
        <v>0</v>
      </c>
      <c r="F28" s="38">
        <f>CRONO!D20</f>
        <v>0</v>
      </c>
      <c r="G28" s="38">
        <f>CRONO!E20</f>
        <v>0</v>
      </c>
      <c r="H28" s="38">
        <f>CRONO!F20</f>
        <v>0</v>
      </c>
      <c r="I28" s="38">
        <f>CRONO!G20</f>
        <v>0</v>
      </c>
      <c r="J28" s="38">
        <f>CRONO!H20</f>
        <v>0</v>
      </c>
      <c r="K28" s="38">
        <f>CRONO!I20</f>
        <v>0</v>
      </c>
      <c r="L28" s="38">
        <f>CRONO!J20</f>
        <v>0</v>
      </c>
      <c r="M28" s="38">
        <f>CRONO!K20</f>
        <v>0</v>
      </c>
      <c r="N28" s="38">
        <f>CRONO!L20</f>
        <v>0</v>
      </c>
      <c r="O28" s="38">
        <f>CRONO!M20</f>
        <v>0</v>
      </c>
      <c r="P28" s="122">
        <f>CRONO!N20</f>
        <v>1</v>
      </c>
    </row>
    <row r="29" spans="1:23">
      <c r="A29" s="226"/>
      <c r="B29" s="244"/>
      <c r="C29" s="245"/>
      <c r="D29" s="247"/>
      <c r="E29" s="37" t="str">
        <f t="shared" ref="E29:P29" si="48">IF(E28&lt;&gt;0,"=","")</f>
        <v/>
      </c>
      <c r="F29" s="37" t="str">
        <f t="shared" si="48"/>
        <v/>
      </c>
      <c r="G29" s="37" t="str">
        <f t="shared" si="48"/>
        <v/>
      </c>
      <c r="H29" s="37" t="str">
        <f t="shared" si="48"/>
        <v/>
      </c>
      <c r="I29" s="37" t="str">
        <f t="shared" si="48"/>
        <v/>
      </c>
      <c r="J29" s="37" t="str">
        <f t="shared" si="48"/>
        <v/>
      </c>
      <c r="K29" s="37" t="str">
        <f t="shared" si="48"/>
        <v/>
      </c>
      <c r="L29" s="37" t="str">
        <f t="shared" si="48"/>
        <v/>
      </c>
      <c r="M29" s="37" t="str">
        <f t="shared" ref="M29:N29" si="49">IF(M28&lt;&gt;0,"=","")</f>
        <v/>
      </c>
      <c r="N29" s="37" t="str">
        <f t="shared" si="49"/>
        <v/>
      </c>
      <c r="O29" s="37" t="str">
        <f t="shared" si="48"/>
        <v/>
      </c>
      <c r="P29" s="120" t="str">
        <f t="shared" si="48"/>
        <v>=</v>
      </c>
    </row>
    <row r="30" spans="1:23">
      <c r="A30" s="226"/>
      <c r="B30" s="244"/>
      <c r="C30" s="245"/>
      <c r="D30" s="248"/>
      <c r="E30" s="76">
        <f t="shared" ref="E30:P30" si="50">+ROUND(E28*$C28,4)</f>
        <v>0</v>
      </c>
      <c r="F30" s="76">
        <f t="shared" si="50"/>
        <v>0</v>
      </c>
      <c r="G30" s="76">
        <f t="shared" si="50"/>
        <v>0</v>
      </c>
      <c r="H30" s="76">
        <f t="shared" si="50"/>
        <v>0</v>
      </c>
      <c r="I30" s="76">
        <f t="shared" si="50"/>
        <v>0</v>
      </c>
      <c r="J30" s="76">
        <f t="shared" si="50"/>
        <v>0</v>
      </c>
      <c r="K30" s="76">
        <f t="shared" si="50"/>
        <v>0</v>
      </c>
      <c r="L30" s="76">
        <f t="shared" si="50"/>
        <v>0</v>
      </c>
      <c r="M30" s="76">
        <f t="shared" ref="M30:N30" si="51">+ROUND(M28*$C28,4)</f>
        <v>0</v>
      </c>
      <c r="N30" s="76">
        <f t="shared" si="51"/>
        <v>0</v>
      </c>
      <c r="O30" s="76">
        <f t="shared" si="50"/>
        <v>0</v>
      </c>
      <c r="P30" s="121">
        <f t="shared" si="50"/>
        <v>0</v>
      </c>
    </row>
    <row r="31" spans="1:23" ht="15">
      <c r="A31" s="226">
        <f>CRONO!A22</f>
        <v>10</v>
      </c>
      <c r="B31" s="244" t="str">
        <f>RESUMO!C15</f>
        <v>URBANIZAÇÃO</v>
      </c>
      <c r="C31" s="245">
        <f>RESUMO!D15</f>
        <v>0</v>
      </c>
      <c r="D31" s="246" t="e">
        <f>C31/$C$46</f>
        <v>#DIV/0!</v>
      </c>
      <c r="E31" s="38">
        <f>CRONO!C22</f>
        <v>0</v>
      </c>
      <c r="F31" s="38">
        <f>CRONO!D22</f>
        <v>0</v>
      </c>
      <c r="G31" s="38">
        <f>CRONO!E22</f>
        <v>0</v>
      </c>
      <c r="H31" s="38">
        <f>CRONO!F22</f>
        <v>0</v>
      </c>
      <c r="I31" s="38">
        <f>CRONO!G22</f>
        <v>0</v>
      </c>
      <c r="J31" s="38">
        <f>CRONO!H22</f>
        <v>0</v>
      </c>
      <c r="K31" s="38">
        <f>CRONO!I22</f>
        <v>0</v>
      </c>
      <c r="L31" s="38">
        <f>CRONO!J22</f>
        <v>0</v>
      </c>
      <c r="M31" s="38">
        <f>CRONO!K22</f>
        <v>0.2</v>
      </c>
      <c r="N31" s="38">
        <f>CRONO!L22</f>
        <v>0.35</v>
      </c>
      <c r="O31" s="38">
        <f>CRONO!M22</f>
        <v>0.35</v>
      </c>
      <c r="P31" s="122">
        <f>CRONO!N22</f>
        <v>0.1</v>
      </c>
      <c r="R31" s="75"/>
      <c r="S31" s="75"/>
      <c r="T31" s="75"/>
    </row>
    <row r="32" spans="1:23">
      <c r="A32" s="226"/>
      <c r="B32" s="244"/>
      <c r="C32" s="245"/>
      <c r="D32" s="247"/>
      <c r="E32" s="37" t="str">
        <f t="shared" ref="E32:P32" si="52">IF(E31&lt;&gt;0,"=","")</f>
        <v/>
      </c>
      <c r="F32" s="37" t="str">
        <f t="shared" si="52"/>
        <v/>
      </c>
      <c r="G32" s="37" t="str">
        <f t="shared" si="52"/>
        <v/>
      </c>
      <c r="H32" s="37" t="str">
        <f t="shared" si="52"/>
        <v/>
      </c>
      <c r="I32" s="37" t="str">
        <f t="shared" si="52"/>
        <v/>
      </c>
      <c r="J32" s="37" t="str">
        <f t="shared" si="52"/>
        <v/>
      </c>
      <c r="K32" s="37" t="str">
        <f t="shared" si="52"/>
        <v/>
      </c>
      <c r="L32" s="37" t="str">
        <f t="shared" si="52"/>
        <v/>
      </c>
      <c r="M32" s="37" t="str">
        <f t="shared" ref="M32:N32" si="53">IF(M31&lt;&gt;0,"=","")</f>
        <v>=</v>
      </c>
      <c r="N32" s="37" t="str">
        <f t="shared" si="53"/>
        <v>=</v>
      </c>
      <c r="O32" s="37" t="str">
        <f t="shared" si="52"/>
        <v>=</v>
      </c>
      <c r="P32" s="120" t="str">
        <f t="shared" si="52"/>
        <v>=</v>
      </c>
    </row>
    <row r="33" spans="1:20">
      <c r="A33" s="226"/>
      <c r="B33" s="244"/>
      <c r="C33" s="245"/>
      <c r="D33" s="248"/>
      <c r="E33" s="76">
        <f t="shared" ref="E33:P33" si="54">+ROUND(E31*$C31,4)</f>
        <v>0</v>
      </c>
      <c r="F33" s="76">
        <f t="shared" si="54"/>
        <v>0</v>
      </c>
      <c r="G33" s="76">
        <f t="shared" si="54"/>
        <v>0</v>
      </c>
      <c r="H33" s="76">
        <f t="shared" si="54"/>
        <v>0</v>
      </c>
      <c r="I33" s="76">
        <f t="shared" si="54"/>
        <v>0</v>
      </c>
      <c r="J33" s="76">
        <f t="shared" si="54"/>
        <v>0</v>
      </c>
      <c r="K33" s="76">
        <f t="shared" si="54"/>
        <v>0</v>
      </c>
      <c r="L33" s="76">
        <f t="shared" si="54"/>
        <v>0</v>
      </c>
      <c r="M33" s="76">
        <f t="shared" ref="M33:N33" si="55">+ROUND(M31*$C31,4)</f>
        <v>0</v>
      </c>
      <c r="N33" s="76">
        <f t="shared" si="55"/>
        <v>0</v>
      </c>
      <c r="O33" s="76">
        <f t="shared" si="54"/>
        <v>0</v>
      </c>
      <c r="P33" s="121">
        <f t="shared" si="54"/>
        <v>0</v>
      </c>
    </row>
    <row r="34" spans="1:20" ht="15">
      <c r="A34" s="226" t="str">
        <f>CRONO!A24</f>
        <v>11.1</v>
      </c>
      <c r="B34" s="244" t="str">
        <f>CRONO!B24</f>
        <v xml:space="preserve">MOBILIZAÇÃO E DESMOBILIZAÇÃO DE PESSOAL E EQUIPAMENTOS  </v>
      </c>
      <c r="C34" s="245">
        <f>PLQ!J321</f>
        <v>0</v>
      </c>
      <c r="D34" s="246" t="e">
        <f>C34/$C$46</f>
        <v>#DIV/0!</v>
      </c>
      <c r="E34" s="38">
        <f>CRONO!C24</f>
        <v>4.7391174102852665E-2</v>
      </c>
      <c r="F34" s="38">
        <f>CRONO!D24</f>
        <v>0.15117264638906541</v>
      </c>
      <c r="G34" s="38">
        <f>CRONO!E24</f>
        <v>0.12831510625663073</v>
      </c>
      <c r="H34" s="38">
        <f>CRONO!F24</f>
        <v>0.14941967714725637</v>
      </c>
      <c r="I34" s="38">
        <f>CRONO!G24</f>
        <v>6.6584664375533995E-2</v>
      </c>
      <c r="J34" s="38">
        <f>CRONO!H24</f>
        <v>6.6584664375533995E-2</v>
      </c>
      <c r="K34" s="38">
        <f>CRONO!I24</f>
        <v>6.7077831851835565E-2</v>
      </c>
      <c r="L34" s="38">
        <f>CRONO!J24</f>
        <v>0.13316932875106799</v>
      </c>
      <c r="M34" s="38">
        <f>CRONO!K24</f>
        <v>4.9631303586301682E-2</v>
      </c>
      <c r="N34" s="38">
        <f>CRONO!L24</f>
        <v>4.4977171565739271E-2</v>
      </c>
      <c r="O34" s="38">
        <f>CRONO!M24</f>
        <v>4.6997934128720831E-2</v>
      </c>
      <c r="P34" s="38">
        <f>CRONO!N24</f>
        <v>4.8678497469461547E-2</v>
      </c>
      <c r="R34" s="75"/>
      <c r="S34" s="75"/>
      <c r="T34" s="75"/>
    </row>
    <row r="35" spans="1:20">
      <c r="A35" s="226"/>
      <c r="B35" s="244"/>
      <c r="C35" s="245"/>
      <c r="D35" s="247"/>
      <c r="E35" s="37" t="str">
        <f t="shared" ref="E35:F35" si="56">IF(E34&lt;&gt;0,"=","")</f>
        <v>=</v>
      </c>
      <c r="F35" s="37" t="str">
        <f t="shared" si="56"/>
        <v>=</v>
      </c>
      <c r="G35" s="37" t="str">
        <f t="shared" ref="G35:P35" si="57">IF(G34&lt;&gt;0,"=","")</f>
        <v>=</v>
      </c>
      <c r="H35" s="37" t="str">
        <f t="shared" si="57"/>
        <v>=</v>
      </c>
      <c r="I35" s="37" t="str">
        <f t="shared" si="57"/>
        <v>=</v>
      </c>
      <c r="J35" s="37" t="str">
        <f t="shared" si="57"/>
        <v>=</v>
      </c>
      <c r="K35" s="37" t="str">
        <f t="shared" si="57"/>
        <v>=</v>
      </c>
      <c r="L35" s="37" t="str">
        <f t="shared" si="57"/>
        <v>=</v>
      </c>
      <c r="M35" s="37" t="str">
        <f t="shared" ref="M35:N35" si="58">IF(M34&lt;&gt;0,"=","")</f>
        <v>=</v>
      </c>
      <c r="N35" s="37" t="str">
        <f t="shared" si="58"/>
        <v>=</v>
      </c>
      <c r="O35" s="37" t="str">
        <f t="shared" si="57"/>
        <v>=</v>
      </c>
      <c r="P35" s="120" t="str">
        <f t="shared" si="57"/>
        <v>=</v>
      </c>
    </row>
    <row r="36" spans="1:20">
      <c r="A36" s="226"/>
      <c r="B36" s="244"/>
      <c r="C36" s="245"/>
      <c r="D36" s="248"/>
      <c r="E36" s="76">
        <f t="shared" ref="E36:F36" si="59">+ROUND(E34*$C34,4)</f>
        <v>0</v>
      </c>
      <c r="F36" s="76">
        <f t="shared" si="59"/>
        <v>0</v>
      </c>
      <c r="G36" s="76">
        <f t="shared" ref="G36:P36" si="60">+ROUND(G34*$C34,4)</f>
        <v>0</v>
      </c>
      <c r="H36" s="76">
        <f t="shared" si="60"/>
        <v>0</v>
      </c>
      <c r="I36" s="76">
        <f t="shared" si="60"/>
        <v>0</v>
      </c>
      <c r="J36" s="76">
        <f t="shared" si="60"/>
        <v>0</v>
      </c>
      <c r="K36" s="76">
        <f t="shared" si="60"/>
        <v>0</v>
      </c>
      <c r="L36" s="76">
        <f t="shared" si="60"/>
        <v>0</v>
      </c>
      <c r="M36" s="76">
        <f t="shared" ref="M36:N36" si="61">+ROUND(M34*$C34,4)</f>
        <v>0</v>
      </c>
      <c r="N36" s="76">
        <f t="shared" si="61"/>
        <v>0</v>
      </c>
      <c r="O36" s="76">
        <f t="shared" si="60"/>
        <v>0</v>
      </c>
      <c r="P36" s="121">
        <f t="shared" si="60"/>
        <v>0</v>
      </c>
    </row>
    <row r="37" spans="1:20">
      <c r="A37" s="226" t="str">
        <f>CRONO!A26</f>
        <v>11.2</v>
      </c>
      <c r="B37" s="244" t="str">
        <f>CRONO!B26</f>
        <v xml:space="preserve">CONSTRUÇÃO COMPLETA DE CANTEIRO DE OBRAS  </v>
      </c>
      <c r="C37" s="245">
        <f>PLQ!J322</f>
        <v>0</v>
      </c>
      <c r="D37" s="246" t="e">
        <f>C37/$C$46</f>
        <v>#DIV/0!</v>
      </c>
      <c r="E37" s="38">
        <f>CRONO!C26</f>
        <v>1</v>
      </c>
      <c r="F37" s="38">
        <f>CRONO!D26</f>
        <v>0</v>
      </c>
      <c r="G37" s="38">
        <f>CRONO!E26</f>
        <v>0</v>
      </c>
      <c r="H37" s="38">
        <f>CRONO!F26</f>
        <v>0</v>
      </c>
      <c r="I37" s="38">
        <f>CRONO!G26</f>
        <v>0</v>
      </c>
      <c r="J37" s="38">
        <f>CRONO!H26</f>
        <v>0</v>
      </c>
      <c r="K37" s="38">
        <f>CRONO!I26</f>
        <v>0</v>
      </c>
      <c r="L37" s="38">
        <f>CRONO!J26</f>
        <v>0</v>
      </c>
      <c r="M37" s="38">
        <f>CRONO!K26</f>
        <v>0</v>
      </c>
      <c r="N37" s="38">
        <f>CRONO!L26</f>
        <v>0</v>
      </c>
      <c r="O37" s="38">
        <f>CRONO!M26</f>
        <v>0</v>
      </c>
      <c r="P37" s="122">
        <f>CRONO!N26</f>
        <v>0</v>
      </c>
    </row>
    <row r="38" spans="1:20">
      <c r="A38" s="226"/>
      <c r="B38" s="244"/>
      <c r="C38" s="245"/>
      <c r="D38" s="247"/>
      <c r="E38" s="37" t="str">
        <f t="shared" ref="E38:F38" si="62">IF(E37&lt;&gt;0,"=","")</f>
        <v>=</v>
      </c>
      <c r="F38" s="37" t="str">
        <f t="shared" si="62"/>
        <v/>
      </c>
      <c r="G38" s="37" t="str">
        <f t="shared" ref="G38:P38" si="63">IF(G37&lt;&gt;0,"=","")</f>
        <v/>
      </c>
      <c r="H38" s="37" t="str">
        <f t="shared" si="63"/>
        <v/>
      </c>
      <c r="I38" s="37" t="str">
        <f t="shared" si="63"/>
        <v/>
      </c>
      <c r="J38" s="37" t="str">
        <f t="shared" si="63"/>
        <v/>
      </c>
      <c r="K38" s="37" t="str">
        <f t="shared" si="63"/>
        <v/>
      </c>
      <c r="L38" s="37" t="str">
        <f t="shared" si="63"/>
        <v/>
      </c>
      <c r="M38" s="37" t="str">
        <f t="shared" ref="M38:N38" si="64">IF(M37&lt;&gt;0,"=","")</f>
        <v/>
      </c>
      <c r="N38" s="37" t="str">
        <f t="shared" si="64"/>
        <v/>
      </c>
      <c r="O38" s="37" t="str">
        <f t="shared" si="63"/>
        <v/>
      </c>
      <c r="P38" s="120" t="str">
        <f t="shared" si="63"/>
        <v/>
      </c>
    </row>
    <row r="39" spans="1:20">
      <c r="A39" s="226"/>
      <c r="B39" s="244"/>
      <c r="C39" s="245"/>
      <c r="D39" s="248"/>
      <c r="E39" s="76">
        <f t="shared" ref="E39:F39" si="65">+ROUND(E37*$C37,4)</f>
        <v>0</v>
      </c>
      <c r="F39" s="76">
        <f t="shared" si="65"/>
        <v>0</v>
      </c>
      <c r="G39" s="76">
        <f t="shared" ref="G39:P39" si="66">+ROUND(G37*$C37,4)</f>
        <v>0</v>
      </c>
      <c r="H39" s="76">
        <f t="shared" si="66"/>
        <v>0</v>
      </c>
      <c r="I39" s="76">
        <f t="shared" si="66"/>
        <v>0</v>
      </c>
      <c r="J39" s="76">
        <f t="shared" si="66"/>
        <v>0</v>
      </c>
      <c r="K39" s="76">
        <f t="shared" si="66"/>
        <v>0</v>
      </c>
      <c r="L39" s="76">
        <f t="shared" si="66"/>
        <v>0</v>
      </c>
      <c r="M39" s="76">
        <f t="shared" ref="M39:N39" si="67">+ROUND(M37*$C37,4)</f>
        <v>0</v>
      </c>
      <c r="N39" s="76">
        <f t="shared" si="67"/>
        <v>0</v>
      </c>
      <c r="O39" s="76">
        <f t="shared" si="66"/>
        <v>0</v>
      </c>
      <c r="P39" s="121">
        <f t="shared" si="66"/>
        <v>0</v>
      </c>
    </row>
    <row r="40" spans="1:20">
      <c r="A40" s="226" t="str">
        <f>CRONO!A28</f>
        <v>11.3</v>
      </c>
      <c r="B40" s="244" t="str">
        <f>CRONO!B28</f>
        <v xml:space="preserve">ADMINISTRAÇÃO LOCAL  </v>
      </c>
      <c r="C40" s="245">
        <f>PLQ!J323</f>
        <v>0</v>
      </c>
      <c r="D40" s="246" t="e">
        <f>C40/$C$46</f>
        <v>#DIV/0!</v>
      </c>
      <c r="E40" s="38">
        <f>CRONO!C28</f>
        <v>4.7265287636213148E-2</v>
      </c>
      <c r="F40" s="38">
        <f>CRONO!D28</f>
        <v>0.15116953145697978</v>
      </c>
      <c r="G40" s="38">
        <f>CRONO!E28</f>
        <v>0.12837270843384913</v>
      </c>
      <c r="H40" s="38">
        <f>CRONO!F28</f>
        <v>0.14955403503654299</v>
      </c>
      <c r="I40" s="38">
        <f>CRONO!G28</f>
        <v>6.6673426440050559E-2</v>
      </c>
      <c r="J40" s="38">
        <f>CRONO!H28</f>
        <v>6.6673426440050559E-2</v>
      </c>
      <c r="K40" s="38">
        <f>CRONO!I28</f>
        <v>6.7165283907601986E-2</v>
      </c>
      <c r="L40" s="38">
        <f>CRONO!J28</f>
        <v>0.13334685288730141</v>
      </c>
      <c r="M40" s="38">
        <f>CRONO!K28</f>
        <v>4.9499466599220256E-2</v>
      </c>
      <c r="N40" s="38">
        <f>CRONO!L28</f>
        <v>4.4857697480542656E-2</v>
      </c>
      <c r="O40" s="38">
        <f>CRONO!M28</f>
        <v>4.6873092235122926E-2</v>
      </c>
      <c r="P40" s="38">
        <f>CRONO!N28</f>
        <v>4.8549191446524538E-2</v>
      </c>
    </row>
    <row r="41" spans="1:20">
      <c r="A41" s="226"/>
      <c r="B41" s="244"/>
      <c r="C41" s="245"/>
      <c r="D41" s="247"/>
      <c r="E41" s="37" t="str">
        <f t="shared" ref="E41:F41" si="68">IF(E40&lt;&gt;0,"=","")</f>
        <v>=</v>
      </c>
      <c r="F41" s="37" t="str">
        <f t="shared" si="68"/>
        <v>=</v>
      </c>
      <c r="G41" s="37" t="str">
        <f t="shared" ref="G41:P41" si="69">IF(G40&lt;&gt;0,"=","")</f>
        <v>=</v>
      </c>
      <c r="H41" s="37" t="str">
        <f t="shared" si="69"/>
        <v>=</v>
      </c>
      <c r="I41" s="37" t="str">
        <f t="shared" si="69"/>
        <v>=</v>
      </c>
      <c r="J41" s="37" t="str">
        <f t="shared" si="69"/>
        <v>=</v>
      </c>
      <c r="K41" s="37" t="str">
        <f t="shared" si="69"/>
        <v>=</v>
      </c>
      <c r="L41" s="37" t="str">
        <f t="shared" si="69"/>
        <v>=</v>
      </c>
      <c r="M41" s="37" t="str">
        <f t="shared" ref="M41:N41" si="70">IF(M40&lt;&gt;0,"=","")</f>
        <v>=</v>
      </c>
      <c r="N41" s="37" t="str">
        <f t="shared" si="70"/>
        <v>=</v>
      </c>
      <c r="O41" s="37" t="str">
        <f t="shared" si="69"/>
        <v>=</v>
      </c>
      <c r="P41" s="120" t="str">
        <f t="shared" si="69"/>
        <v>=</v>
      </c>
    </row>
    <row r="42" spans="1:20">
      <c r="A42" s="226"/>
      <c r="B42" s="244"/>
      <c r="C42" s="245"/>
      <c r="D42" s="248"/>
      <c r="E42" s="76">
        <f t="shared" ref="E42:F42" si="71">+ROUND(E40*$C40,4)</f>
        <v>0</v>
      </c>
      <c r="F42" s="76">
        <f t="shared" si="71"/>
        <v>0</v>
      </c>
      <c r="G42" s="76">
        <f t="shared" ref="G42:P42" si="72">+ROUND(G40*$C40,4)</f>
        <v>0</v>
      </c>
      <c r="H42" s="76">
        <f t="shared" si="72"/>
        <v>0</v>
      </c>
      <c r="I42" s="76">
        <f t="shared" si="72"/>
        <v>0</v>
      </c>
      <c r="J42" s="76">
        <f t="shared" si="72"/>
        <v>0</v>
      </c>
      <c r="K42" s="76">
        <f t="shared" si="72"/>
        <v>0</v>
      </c>
      <c r="L42" s="76">
        <f t="shared" si="72"/>
        <v>0</v>
      </c>
      <c r="M42" s="76">
        <f t="shared" ref="M42:N42" si="73">+ROUND(M40*$C40,4)</f>
        <v>0</v>
      </c>
      <c r="N42" s="76">
        <f t="shared" si="73"/>
        <v>0</v>
      </c>
      <c r="O42" s="76">
        <f t="shared" si="72"/>
        <v>0</v>
      </c>
      <c r="P42" s="121">
        <f t="shared" si="72"/>
        <v>0</v>
      </c>
    </row>
    <row r="43" spans="1:20">
      <c r="A43" s="77"/>
      <c r="B43" s="78" t="s">
        <v>144</v>
      </c>
      <c r="C43" s="79"/>
      <c r="D43" s="80"/>
      <c r="E43" s="81" t="e">
        <f t="shared" ref="E43:J43" si="74">+E45/$C$46</f>
        <v>#DIV/0!</v>
      </c>
      <c r="F43" s="81" t="e">
        <f t="shared" si="74"/>
        <v>#DIV/0!</v>
      </c>
      <c r="G43" s="81" t="e">
        <f t="shared" si="74"/>
        <v>#DIV/0!</v>
      </c>
      <c r="H43" s="81" t="e">
        <f t="shared" si="74"/>
        <v>#DIV/0!</v>
      </c>
      <c r="I43" s="81" t="e">
        <f t="shared" si="74"/>
        <v>#DIV/0!</v>
      </c>
      <c r="J43" s="81" t="e">
        <f t="shared" si="74"/>
        <v>#DIV/0!</v>
      </c>
      <c r="K43" s="81" t="e">
        <f t="shared" ref="K43:P43" si="75">+K45/$C$46</f>
        <v>#DIV/0!</v>
      </c>
      <c r="L43" s="81" t="e">
        <f t="shared" si="75"/>
        <v>#DIV/0!</v>
      </c>
      <c r="M43" s="81" t="e">
        <f t="shared" si="75"/>
        <v>#DIV/0!</v>
      </c>
      <c r="N43" s="81" t="e">
        <f t="shared" si="75"/>
        <v>#DIV/0!</v>
      </c>
      <c r="O43" s="81" t="e">
        <f t="shared" si="75"/>
        <v>#DIV/0!</v>
      </c>
      <c r="P43" s="123" t="e">
        <f t="shared" si="75"/>
        <v>#DIV/0!</v>
      </c>
    </row>
    <row r="44" spans="1:20">
      <c r="A44" s="82"/>
      <c r="B44" s="83" t="s">
        <v>145</v>
      </c>
      <c r="C44" s="84"/>
      <c r="D44" s="81" t="e">
        <f>SUM(D4:D43)</f>
        <v>#DIV/0!</v>
      </c>
      <c r="E44" s="81" t="e">
        <f>+E43</f>
        <v>#DIV/0!</v>
      </c>
      <c r="F44" s="81" t="e">
        <f t="shared" ref="F44:J44" si="76">+F43+E44</f>
        <v>#DIV/0!</v>
      </c>
      <c r="G44" s="81" t="e">
        <f t="shared" si="76"/>
        <v>#DIV/0!</v>
      </c>
      <c r="H44" s="81" t="e">
        <f t="shared" si="76"/>
        <v>#DIV/0!</v>
      </c>
      <c r="I44" s="81" t="e">
        <f t="shared" si="76"/>
        <v>#DIV/0!</v>
      </c>
      <c r="J44" s="81" t="e">
        <f t="shared" si="76"/>
        <v>#DIV/0!</v>
      </c>
      <c r="K44" s="81" t="e">
        <f t="shared" ref="K44" si="77">+K43+J44</f>
        <v>#DIV/0!</v>
      </c>
      <c r="L44" s="81" t="e">
        <f t="shared" ref="L44" si="78">+L43+K44</f>
        <v>#DIV/0!</v>
      </c>
      <c r="M44" s="81" t="e">
        <f t="shared" ref="M44" si="79">+M43+L44</f>
        <v>#DIV/0!</v>
      </c>
      <c r="N44" s="81" t="e">
        <f t="shared" ref="N44" si="80">+N43+M44</f>
        <v>#DIV/0!</v>
      </c>
      <c r="O44" s="81" t="e">
        <f t="shared" ref="O44" si="81">+O43+N44</f>
        <v>#DIV/0!</v>
      </c>
      <c r="P44" s="123" t="e">
        <f t="shared" ref="P44" si="82">+P43+O44</f>
        <v>#DIV/0!</v>
      </c>
    </row>
    <row r="45" spans="1:20">
      <c r="A45" s="82"/>
      <c r="B45" s="83" t="s">
        <v>146</v>
      </c>
      <c r="C45" s="84"/>
      <c r="D45" s="85"/>
      <c r="E45" s="86">
        <f>E24+E18+E15+E12+E6+E21+E9+E36+E39+E42+E27+E30+E33</f>
        <v>0</v>
      </c>
      <c r="F45" s="86">
        <f t="shared" ref="F45:P45" si="83">F24+F18+F15+F12+F6+F21+F9+F36+F39+F42+F27+F30+F33</f>
        <v>0</v>
      </c>
      <c r="G45" s="86">
        <f t="shared" si="83"/>
        <v>0</v>
      </c>
      <c r="H45" s="86">
        <f t="shared" si="83"/>
        <v>0</v>
      </c>
      <c r="I45" s="86">
        <f t="shared" si="83"/>
        <v>0</v>
      </c>
      <c r="J45" s="86">
        <f t="shared" si="83"/>
        <v>0</v>
      </c>
      <c r="K45" s="86">
        <f t="shared" si="83"/>
        <v>0</v>
      </c>
      <c r="L45" s="86">
        <f t="shared" si="83"/>
        <v>0</v>
      </c>
      <c r="M45" s="86">
        <f t="shared" si="83"/>
        <v>0</v>
      </c>
      <c r="N45" s="86">
        <f t="shared" si="83"/>
        <v>0</v>
      </c>
      <c r="O45" s="86">
        <f t="shared" si="83"/>
        <v>0</v>
      </c>
      <c r="P45" s="124">
        <f t="shared" si="83"/>
        <v>0</v>
      </c>
    </row>
    <row r="46" spans="1:20">
      <c r="A46" s="82"/>
      <c r="B46" s="83" t="s">
        <v>147</v>
      </c>
      <c r="C46" s="84">
        <f>SUM(C4:C45)</f>
        <v>0</v>
      </c>
      <c r="D46" s="85"/>
      <c r="E46" s="86">
        <f>+E45</f>
        <v>0</v>
      </c>
      <c r="F46" s="86">
        <f t="shared" ref="F46:J46" si="84">+E46+F45</f>
        <v>0</v>
      </c>
      <c r="G46" s="86">
        <f t="shared" si="84"/>
        <v>0</v>
      </c>
      <c r="H46" s="86">
        <f t="shared" si="84"/>
        <v>0</v>
      </c>
      <c r="I46" s="86">
        <f t="shared" si="84"/>
        <v>0</v>
      </c>
      <c r="J46" s="86">
        <f t="shared" si="84"/>
        <v>0</v>
      </c>
      <c r="K46" s="86">
        <f t="shared" ref="K46" si="85">+J46+K45</f>
        <v>0</v>
      </c>
      <c r="L46" s="86">
        <f t="shared" ref="L46" si="86">+K46+L45</f>
        <v>0</v>
      </c>
      <c r="M46" s="86">
        <f t="shared" ref="M46" si="87">+L46+M45</f>
        <v>0</v>
      </c>
      <c r="N46" s="86">
        <f t="shared" ref="N46" si="88">+M46+N45</f>
        <v>0</v>
      </c>
      <c r="O46" s="86">
        <f t="shared" ref="O46" si="89">+N46+O45</f>
        <v>0</v>
      </c>
      <c r="P46" s="124">
        <f t="shared" ref="P46" si="90">+O46+P45</f>
        <v>0</v>
      </c>
    </row>
    <row r="47" spans="1:20" ht="12.75" customHeight="1">
      <c r="A47" s="87" t="s">
        <v>15</v>
      </c>
      <c r="B47" s="88"/>
      <c r="C47" s="88"/>
      <c r="D47" s="88"/>
      <c r="E47" s="88"/>
      <c r="F47" s="88"/>
      <c r="G47" s="88"/>
      <c r="H47" s="88"/>
      <c r="I47" s="88"/>
      <c r="J47" s="260" t="str">
        <f>CRONO!I30</f>
        <v>DATA BASE: JULHO/2021 - ONERADO</v>
      </c>
      <c r="K47" s="261"/>
      <c r="L47" s="261"/>
      <c r="M47" s="261"/>
      <c r="N47" s="261"/>
      <c r="O47" s="261"/>
      <c r="P47" s="262"/>
    </row>
    <row r="48" spans="1:20" ht="12.75" customHeight="1">
      <c r="A48" s="228" t="s">
        <v>139</v>
      </c>
      <c r="B48" s="228"/>
      <c r="C48" s="228"/>
      <c r="D48" s="228"/>
      <c r="E48" s="228"/>
      <c r="F48" s="197"/>
      <c r="G48" s="91"/>
      <c r="H48" s="257" t="str">
        <f>PLQ!F2</f>
        <v>PROJETO EXECUTIVO DE ENGENHARIA DO VIADUTO BENJAMIN CONSTANT</v>
      </c>
      <c r="I48" s="258"/>
      <c r="J48" s="258"/>
      <c r="K48" s="258"/>
      <c r="L48" s="258"/>
      <c r="M48" s="258"/>
      <c r="N48" s="258"/>
      <c r="O48" s="258"/>
      <c r="P48" s="259"/>
    </row>
    <row r="49" spans="1:16" ht="12.75" customHeight="1">
      <c r="A49" s="229" t="s">
        <v>140</v>
      </c>
      <c r="B49" s="229"/>
      <c r="C49" s="229"/>
      <c r="D49" s="229"/>
      <c r="E49" s="229"/>
      <c r="F49" s="199"/>
      <c r="G49" s="92"/>
      <c r="H49" s="257"/>
      <c r="I49" s="258"/>
      <c r="J49" s="258"/>
      <c r="K49" s="258"/>
      <c r="L49" s="258"/>
      <c r="M49" s="258"/>
      <c r="N49" s="258"/>
      <c r="O49" s="258"/>
      <c r="P49" s="259"/>
    </row>
    <row r="50" spans="1:16" ht="12.75" customHeight="1">
      <c r="A50" s="229" t="s">
        <v>141</v>
      </c>
      <c r="B50" s="229"/>
      <c r="C50" s="229"/>
      <c r="D50" s="229"/>
      <c r="E50" s="229"/>
      <c r="F50" s="199"/>
      <c r="G50" s="92"/>
      <c r="H50" s="257" t="s">
        <v>148</v>
      </c>
      <c r="I50" s="258"/>
      <c r="J50" s="258"/>
      <c r="K50" s="258"/>
      <c r="L50" s="258"/>
      <c r="M50" s="258"/>
      <c r="N50" s="258"/>
      <c r="O50" s="258"/>
      <c r="P50" s="259"/>
    </row>
    <row r="51" spans="1:16" ht="12.75" customHeight="1">
      <c r="A51" s="225" t="s">
        <v>142</v>
      </c>
      <c r="B51" s="225"/>
      <c r="C51" s="225"/>
      <c r="D51" s="225"/>
      <c r="E51" s="225"/>
      <c r="F51" s="201"/>
      <c r="G51" s="93"/>
      <c r="H51" s="257"/>
      <c r="I51" s="258"/>
      <c r="J51" s="258"/>
      <c r="K51" s="258"/>
      <c r="L51" s="258"/>
      <c r="M51" s="258"/>
      <c r="N51" s="258"/>
      <c r="O51" s="258"/>
      <c r="P51" s="259"/>
    </row>
  </sheetData>
  <mergeCells count="64">
    <mergeCell ref="A28:A30"/>
    <mergeCell ref="B28:B30"/>
    <mergeCell ref="C28:C30"/>
    <mergeCell ref="D28:D30"/>
    <mergeCell ref="A31:A33"/>
    <mergeCell ref="B31:B33"/>
    <mergeCell ref="C31:C33"/>
    <mergeCell ref="D31:D33"/>
    <mergeCell ref="H50:P51"/>
    <mergeCell ref="A51:F51"/>
    <mergeCell ref="J47:P47"/>
    <mergeCell ref="A48:F48"/>
    <mergeCell ref="H48:P49"/>
    <mergeCell ref="A49:F49"/>
    <mergeCell ref="A40:A42"/>
    <mergeCell ref="B40:B42"/>
    <mergeCell ref="C40:C42"/>
    <mergeCell ref="D40:D42"/>
    <mergeCell ref="A50:F50"/>
    <mergeCell ref="A34:A36"/>
    <mergeCell ref="B34:B36"/>
    <mergeCell ref="C34:C36"/>
    <mergeCell ref="D34:D36"/>
    <mergeCell ref="A37:A39"/>
    <mergeCell ref="B37:B39"/>
    <mergeCell ref="C37:C39"/>
    <mergeCell ref="D37:D39"/>
    <mergeCell ref="A22:A24"/>
    <mergeCell ref="B22:B24"/>
    <mergeCell ref="C22:C24"/>
    <mergeCell ref="D22:D24"/>
    <mergeCell ref="A25:A27"/>
    <mergeCell ref="B25:B27"/>
    <mergeCell ref="C25:C27"/>
    <mergeCell ref="D25:D27"/>
    <mergeCell ref="A16:A18"/>
    <mergeCell ref="B16:B18"/>
    <mergeCell ref="C16:C18"/>
    <mergeCell ref="D16:D18"/>
    <mergeCell ref="A19:A21"/>
    <mergeCell ref="B19:B21"/>
    <mergeCell ref="C19:C21"/>
    <mergeCell ref="D19:D21"/>
    <mergeCell ref="A10:A12"/>
    <mergeCell ref="B10:B12"/>
    <mergeCell ref="C10:C12"/>
    <mergeCell ref="D10:D12"/>
    <mergeCell ref="A13:A15"/>
    <mergeCell ref="B13:B15"/>
    <mergeCell ref="C13:C15"/>
    <mergeCell ref="D13:D15"/>
    <mergeCell ref="E2:P2"/>
    <mergeCell ref="A7:A9"/>
    <mergeCell ref="B7:B9"/>
    <mergeCell ref="C7:C9"/>
    <mergeCell ref="D7:D9"/>
    <mergeCell ref="A4:A6"/>
    <mergeCell ref="B4:B6"/>
    <mergeCell ref="C4:C6"/>
    <mergeCell ref="D4:D6"/>
    <mergeCell ref="A2:A3"/>
    <mergeCell ref="B2:B3"/>
    <mergeCell ref="C2:C3"/>
    <mergeCell ref="D2:D3"/>
  </mergeCells>
  <printOptions horizontalCentered="1"/>
  <pageMargins left="7.0000000000000007E-2" right="0.05" top="0.78740157480314965" bottom="0.78740157480314965" header="0.31496062992125984" footer="0.31496062992125984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37"/>
  <sheetViews>
    <sheetView tabSelected="1" zoomScaleSheetLayoutView="100" workbookViewId="0">
      <selection activeCell="D44" sqref="D44"/>
    </sheetView>
  </sheetViews>
  <sheetFormatPr defaultRowHeight="12.75"/>
  <cols>
    <col min="1" max="1" width="9.140625" style="150"/>
    <col min="2" max="2" width="38.140625" style="150" customWidth="1"/>
    <col min="3" max="3" width="26.5703125" style="150" customWidth="1"/>
    <col min="4" max="4" width="12.28515625" style="150" customWidth="1"/>
    <col min="5" max="5" width="11.42578125" style="150" customWidth="1"/>
    <col min="6" max="6" width="12.28515625" style="150" customWidth="1"/>
    <col min="7" max="7" width="11.42578125" style="150" customWidth="1"/>
    <col min="8" max="16384" width="9.140625" style="150"/>
  </cols>
  <sheetData>
    <row r="1" spans="2:10" ht="58.5" customHeight="1">
      <c r="B1" s="271" t="s">
        <v>642</v>
      </c>
      <c r="C1" s="271"/>
      <c r="D1" s="271"/>
      <c r="E1" s="271"/>
      <c r="F1" s="271"/>
      <c r="G1" s="271"/>
    </row>
    <row r="2" spans="2:10">
      <c r="B2" s="272" t="s">
        <v>641</v>
      </c>
      <c r="C2" s="273"/>
      <c r="D2" s="273"/>
      <c r="E2" s="273"/>
      <c r="F2" s="273"/>
      <c r="G2" s="273"/>
    </row>
    <row r="3" spans="2:10" ht="20.100000000000001" customHeight="1"/>
    <row r="4" spans="2:10" ht="12.75" customHeight="1">
      <c r="B4" s="272" t="s">
        <v>640</v>
      </c>
      <c r="C4" s="272"/>
      <c r="D4" s="272"/>
      <c r="E4" s="272"/>
      <c r="F4" s="272"/>
      <c r="G4" s="272"/>
    </row>
    <row r="5" spans="2:10" ht="20.100000000000001" customHeight="1"/>
    <row r="6" spans="2:10" ht="20.100000000000001" customHeight="1">
      <c r="B6" s="274" t="s">
        <v>639</v>
      </c>
      <c r="C6" s="275"/>
      <c r="D6" s="275"/>
      <c r="E6" s="275"/>
      <c r="F6" s="275"/>
      <c r="G6" s="276"/>
      <c r="I6" s="152"/>
    </row>
    <row r="7" spans="2:10" ht="20.100000000000001" customHeight="1">
      <c r="B7" s="277" t="s">
        <v>638</v>
      </c>
      <c r="C7" s="278"/>
      <c r="D7" s="263" t="s">
        <v>637</v>
      </c>
      <c r="E7" s="264"/>
      <c r="F7" s="263" t="s">
        <v>636</v>
      </c>
      <c r="G7" s="264"/>
    </row>
    <row r="8" spans="2:10">
      <c r="B8" s="279"/>
      <c r="C8" s="280"/>
      <c r="D8" s="181" t="s">
        <v>622</v>
      </c>
      <c r="E8" s="182" t="s">
        <v>621</v>
      </c>
      <c r="F8" s="181" t="s">
        <v>622</v>
      </c>
      <c r="G8" s="180" t="s">
        <v>621</v>
      </c>
    </row>
    <row r="9" spans="2:10" ht="20.100000000000001" customHeight="1">
      <c r="B9" s="168" t="s">
        <v>635</v>
      </c>
      <c r="C9" s="178" t="s">
        <v>625</v>
      </c>
      <c r="D9" s="177"/>
      <c r="E9" s="177">
        <f>(D9*$D$27)/$D$26</f>
        <v>0</v>
      </c>
      <c r="F9" s="177"/>
      <c r="G9" s="176">
        <f>(F9*$F$27)/$F$26</f>
        <v>0</v>
      </c>
    </row>
    <row r="10" spans="2:10" ht="20.100000000000001" customHeight="1">
      <c r="B10" s="168" t="s">
        <v>634</v>
      </c>
      <c r="C10" s="174" t="s">
        <v>633</v>
      </c>
      <c r="D10" s="173"/>
      <c r="E10" s="173">
        <f>(D10*$D$27)/$D$26</f>
        <v>0</v>
      </c>
      <c r="F10" s="173"/>
      <c r="G10" s="172">
        <f>(F10*$F$27)/$F$26</f>
        <v>0</v>
      </c>
      <c r="J10" s="188"/>
    </row>
    <row r="11" spans="2:10" ht="20.100000000000001" customHeight="1">
      <c r="B11" s="168" t="s">
        <v>632</v>
      </c>
      <c r="C11" s="174" t="s">
        <v>631</v>
      </c>
      <c r="D11" s="173"/>
      <c r="E11" s="173">
        <f>(D11*$D$27)/$D$26</f>
        <v>0</v>
      </c>
      <c r="F11" s="173"/>
      <c r="G11" s="172">
        <f>(F11*$F$27)/$F$26</f>
        <v>0</v>
      </c>
    </row>
    <row r="12" spans="2:10" ht="20.100000000000001" customHeight="1">
      <c r="B12" s="168" t="s">
        <v>630</v>
      </c>
      <c r="C12" s="174" t="s">
        <v>629</v>
      </c>
      <c r="D12" s="173"/>
      <c r="E12" s="173">
        <f>(D12*$D$27)/$D$26</f>
        <v>0</v>
      </c>
      <c r="F12" s="173"/>
      <c r="G12" s="172">
        <f>(F12*$F$27)/$F$26</f>
        <v>0</v>
      </c>
    </row>
    <row r="13" spans="2:10" ht="20.100000000000001" customHeight="1">
      <c r="B13" s="168"/>
      <c r="C13" s="186" t="s">
        <v>628</v>
      </c>
      <c r="D13" s="184">
        <f>SUM(D9:D12)</f>
        <v>0</v>
      </c>
      <c r="E13" s="184">
        <f>SUM(E9:E12)</f>
        <v>0</v>
      </c>
      <c r="F13" s="184">
        <f>SUM(F9:F12)</f>
        <v>0</v>
      </c>
      <c r="G13" s="184">
        <f>SUM(G9:G12)</f>
        <v>0</v>
      </c>
    </row>
    <row r="14" spans="2:10" ht="20.100000000000001" customHeight="1">
      <c r="B14" s="165"/>
      <c r="C14" s="171"/>
      <c r="D14" s="170"/>
      <c r="E14" s="187"/>
      <c r="F14" s="170"/>
      <c r="G14" s="187"/>
    </row>
    <row r="15" spans="2:10" ht="30" customHeight="1">
      <c r="B15" s="265" t="s">
        <v>627</v>
      </c>
      <c r="C15" s="266"/>
      <c r="D15" s="181" t="s">
        <v>622</v>
      </c>
      <c r="E15" s="182" t="s">
        <v>621</v>
      </c>
      <c r="F15" s="181" t="s">
        <v>622</v>
      </c>
      <c r="G15" s="180" t="s">
        <v>621</v>
      </c>
    </row>
    <row r="16" spans="2:10" ht="20.100000000000001" customHeight="1">
      <c r="B16" s="168" t="s">
        <v>626</v>
      </c>
      <c r="C16" s="174" t="s">
        <v>625</v>
      </c>
      <c r="D16" s="177"/>
      <c r="E16" s="177">
        <f>(D16*$D$27)/$D$26</f>
        <v>0</v>
      </c>
      <c r="F16" s="177"/>
      <c r="G16" s="176">
        <f>(F16*$F$27)/$F$26</f>
        <v>0</v>
      </c>
    </row>
    <row r="17" spans="2:8" ht="20.100000000000001" customHeight="1">
      <c r="B17" s="168"/>
      <c r="C17" s="186" t="s">
        <v>624</v>
      </c>
      <c r="D17" s="184">
        <f>SUM(D16)</f>
        <v>0</v>
      </c>
      <c r="E17" s="184">
        <f>SUM(E16)</f>
        <v>0</v>
      </c>
      <c r="F17" s="184">
        <f>SUM(F16)</f>
        <v>0</v>
      </c>
      <c r="G17" s="184">
        <f>SUM(G16)</f>
        <v>0</v>
      </c>
    </row>
    <row r="18" spans="2:8" ht="20.100000000000001" customHeight="1">
      <c r="B18" s="168"/>
      <c r="C18" s="185"/>
      <c r="D18" s="184"/>
      <c r="E18" s="183"/>
      <c r="F18" s="184"/>
      <c r="G18" s="183"/>
    </row>
    <row r="19" spans="2:8" ht="30" customHeight="1">
      <c r="B19" s="265" t="s">
        <v>623</v>
      </c>
      <c r="C19" s="266"/>
      <c r="D19" s="181" t="s">
        <v>622</v>
      </c>
      <c r="E19" s="182" t="s">
        <v>621</v>
      </c>
      <c r="F19" s="181" t="s">
        <v>622</v>
      </c>
      <c r="G19" s="180" t="s">
        <v>621</v>
      </c>
    </row>
    <row r="20" spans="2:8" ht="20.100000000000001" customHeight="1">
      <c r="B20" s="179" t="s">
        <v>620</v>
      </c>
      <c r="C20" s="178" t="s">
        <v>619</v>
      </c>
      <c r="D20" s="177"/>
      <c r="E20" s="177">
        <f>(D20*$D$27)/$D$26</f>
        <v>0</v>
      </c>
      <c r="F20" s="177"/>
      <c r="G20" s="176">
        <f>(F20*$F$27)/$F$26</f>
        <v>0</v>
      </c>
    </row>
    <row r="21" spans="2:8" ht="20.100000000000001" customHeight="1">
      <c r="B21" s="166" t="s">
        <v>618</v>
      </c>
      <c r="C21" s="174" t="s">
        <v>616</v>
      </c>
      <c r="D21" s="173"/>
      <c r="E21" s="173">
        <f>(D21*$D$27)/$D$26</f>
        <v>0</v>
      </c>
      <c r="F21" s="173"/>
      <c r="G21" s="172">
        <f>(F21*$F$27)/$F$26</f>
        <v>0</v>
      </c>
    </row>
    <row r="22" spans="2:8" ht="20.100000000000001" customHeight="1">
      <c r="B22" s="166" t="s">
        <v>617</v>
      </c>
      <c r="C22" s="174" t="s">
        <v>616</v>
      </c>
      <c r="D22" s="173"/>
      <c r="E22" s="173">
        <f>(D22*$D$27)/$D$26</f>
        <v>0</v>
      </c>
      <c r="F22" s="173"/>
      <c r="G22" s="172">
        <f>(F22*$F$27)/$F$26</f>
        <v>0</v>
      </c>
    </row>
    <row r="23" spans="2:8" ht="19.5" customHeight="1">
      <c r="B23" s="175" t="s">
        <v>615</v>
      </c>
      <c r="C23" s="174" t="s">
        <v>614</v>
      </c>
      <c r="D23" s="173"/>
      <c r="E23" s="173">
        <f>(D23*$D$27)/$D$26</f>
        <v>0</v>
      </c>
      <c r="F23" s="173"/>
      <c r="G23" s="172">
        <f>(F23*$F$27)/$F$26</f>
        <v>0</v>
      </c>
    </row>
    <row r="24" spans="2:8" ht="19.5" customHeight="1">
      <c r="B24" s="165"/>
      <c r="C24" s="171" t="s">
        <v>613</v>
      </c>
      <c r="D24" s="170">
        <f>SUM(D20:D23)</f>
        <v>0</v>
      </c>
      <c r="E24" s="170">
        <f>SUM(E20:E23)</f>
        <v>0</v>
      </c>
      <c r="F24" s="170">
        <f>SUM(F20:F23)</f>
        <v>0</v>
      </c>
      <c r="G24" s="170">
        <f>SUM(G20:G23)</f>
        <v>0</v>
      </c>
    </row>
    <row r="25" spans="2:8" ht="20.100000000000001" hidden="1" customHeight="1">
      <c r="B25" s="267" t="s">
        <v>612</v>
      </c>
      <c r="C25" s="268"/>
      <c r="D25" s="169">
        <f>D13+D17+D24</f>
        <v>0</v>
      </c>
      <c r="E25" s="169">
        <f>ROUND(E13+E17+E24,2)</f>
        <v>0</v>
      </c>
      <c r="F25" s="169">
        <f>F13+F17+F24</f>
        <v>0</v>
      </c>
      <c r="G25" s="169">
        <f>ROUND(G13+G17+G24,2)</f>
        <v>0</v>
      </c>
    </row>
    <row r="26" spans="2:8" ht="20.100000000000001" hidden="1" customHeight="1">
      <c r="B26" s="168" t="s">
        <v>611</v>
      </c>
      <c r="C26" s="66"/>
      <c r="D26" s="167">
        <f>100-D25</f>
        <v>100</v>
      </c>
      <c r="E26" s="166"/>
      <c r="F26" s="167">
        <f>100-F25</f>
        <v>100</v>
      </c>
      <c r="G26" s="166"/>
    </row>
    <row r="27" spans="2:8" ht="20.100000000000001" hidden="1" customHeight="1">
      <c r="B27" s="165"/>
      <c r="C27" s="164"/>
      <c r="D27" s="163">
        <v>100</v>
      </c>
      <c r="E27" s="162"/>
      <c r="F27" s="163">
        <v>100</v>
      </c>
      <c r="G27" s="162"/>
    </row>
    <row r="28" spans="2:8" s="156" customFormat="1" ht="30" customHeight="1">
      <c r="B28" s="161" t="s">
        <v>610</v>
      </c>
      <c r="C28" s="160" t="s">
        <v>609</v>
      </c>
      <c r="D28" s="159">
        <f>D25</f>
        <v>0</v>
      </c>
      <c r="E28" s="159">
        <f>E25</f>
        <v>0</v>
      </c>
      <c r="F28" s="159">
        <f>F25</f>
        <v>0</v>
      </c>
      <c r="G28" s="158">
        <f>G25</f>
        <v>0</v>
      </c>
      <c r="H28" s="157"/>
    </row>
    <row r="29" spans="2:8">
      <c r="C29" s="66"/>
    </row>
    <row r="30" spans="2:8" ht="18" customHeight="1">
      <c r="B30" s="150" t="s">
        <v>608</v>
      </c>
    </row>
    <row r="31" spans="2:8" ht="18" customHeight="1">
      <c r="B31" s="150" t="s">
        <v>607</v>
      </c>
    </row>
    <row r="32" spans="2:8" ht="18" customHeight="1">
      <c r="B32" s="152" t="s">
        <v>606</v>
      </c>
      <c r="D32" s="155"/>
      <c r="E32" s="154">
        <v>10.75</v>
      </c>
      <c r="F32" s="152" t="s">
        <v>605</v>
      </c>
    </row>
    <row r="33" spans="2:7" ht="18" customHeight="1">
      <c r="B33" s="152" t="s">
        <v>604</v>
      </c>
      <c r="E33" s="150">
        <v>4.5999999999999999E-2</v>
      </c>
      <c r="F33" s="152" t="s">
        <v>603</v>
      </c>
    </row>
    <row r="34" spans="2:7" ht="18" customHeight="1">
      <c r="B34" s="152" t="s">
        <v>602</v>
      </c>
      <c r="C34" s="152"/>
      <c r="D34" s="154"/>
      <c r="E34" s="154">
        <f>((1+$E$32/100)^(1/12)*(1+$E$33/100)^(1/12)-1)*100</f>
        <v>0.85837237852652848</v>
      </c>
    </row>
    <row r="35" spans="2:7" ht="18" customHeight="1">
      <c r="B35" s="152" t="s">
        <v>601</v>
      </c>
      <c r="C35" s="152"/>
      <c r="D35" s="153"/>
      <c r="E35" s="153">
        <v>2</v>
      </c>
    </row>
    <row r="36" spans="2:7" ht="18" customHeight="1">
      <c r="B36" s="152"/>
      <c r="C36" s="152"/>
      <c r="D36" s="151"/>
      <c r="F36" s="151"/>
    </row>
    <row r="37" spans="2:7" ht="27" customHeight="1">
      <c r="B37" s="269" t="s">
        <v>600</v>
      </c>
      <c r="C37" s="270"/>
      <c r="D37" s="270"/>
      <c r="E37" s="270"/>
      <c r="F37" s="270"/>
      <c r="G37" s="270"/>
    </row>
  </sheetData>
  <mergeCells count="11">
    <mergeCell ref="B1:G1"/>
    <mergeCell ref="B2:G2"/>
    <mergeCell ref="B4:G4"/>
    <mergeCell ref="B6:G6"/>
    <mergeCell ref="B7:C8"/>
    <mergeCell ref="D7:E7"/>
    <mergeCell ref="F7:G7"/>
    <mergeCell ref="B15:C15"/>
    <mergeCell ref="B19:C19"/>
    <mergeCell ref="B25:C25"/>
    <mergeCell ref="B37:G37"/>
  </mergeCells>
  <printOptions horizontalCentered="1"/>
  <pageMargins left="0.22" right="0.18" top="0.78740157480314965" bottom="0.78740157480314965" header="0.51181102362204722" footer="0.51181102362204722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R20" sqref="R20"/>
    </sheetView>
  </sheetViews>
  <sheetFormatPr defaultRowHeight="12.75"/>
  <sheetData/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87359E9F770C469915993B4B859E9A" ma:contentTypeVersion="0" ma:contentTypeDescription="Crie um novo documento." ma:contentTypeScope="" ma:versionID="06a1077b3bd8405235d4c89cbe0b2564">
  <xsd:schema xmlns:xsd="http://www.w3.org/2001/XMLSchema" xmlns:p="http://schemas.microsoft.com/office/2006/metadata/properties" targetNamespace="http://schemas.microsoft.com/office/2006/metadata/properties" ma:root="true" ma:fieldsID="834597303d62dd03ddcd59f56325a21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 ma:readOnly="true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ED943D2-42A3-447C-99B9-4520CB2886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16278-7D4B-44B6-A58A-083971C40C93}">
  <ds:schemaRefs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93FCF95-B1E1-433A-B6A3-E43A871E14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RESUMO </vt:lpstr>
      <vt:lpstr>Grafico</vt:lpstr>
      <vt:lpstr>PLQ</vt:lpstr>
      <vt:lpstr>RESUMO</vt:lpstr>
      <vt:lpstr>CRONO</vt:lpstr>
      <vt:lpstr>CRONO FINANCEIRO</vt:lpstr>
      <vt:lpstr>BDI</vt:lpstr>
      <vt:lpstr>GICFER</vt:lpstr>
      <vt:lpstr>BDI!Area_de_impressao</vt:lpstr>
      <vt:lpstr>CRONO!Area_de_impressao</vt:lpstr>
      <vt:lpstr>'CRONO FINANCEIRO'!Area_de_impressao</vt:lpstr>
      <vt:lpstr>PLQ!Area_de_impressao</vt:lpstr>
      <vt:lpstr>RESUMO!Area_de_impressao</vt:lpstr>
      <vt:lpstr>'RESUMO '!Print_Area</vt:lpstr>
      <vt:lpstr>PLQ!Titulos_de_impressao</vt:lpstr>
    </vt:vector>
  </TitlesOfParts>
  <Manager>Ivan Marques da Silva</Manager>
  <Company>PROGEN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</dc:title>
  <dc:subject>CONTROLE DE OS</dc:subject>
  <dc:creator>KLEBER</dc:creator>
  <cp:keywords>KNS</cp:keywords>
  <dc:description>NÃO ALTERAR</dc:description>
  <cp:lastModifiedBy>Louraine</cp:lastModifiedBy>
  <cp:lastPrinted>2022-09-19T22:00:39Z</cp:lastPrinted>
  <dcterms:created xsi:type="dcterms:W3CDTF">2000-02-23T16:59:26Z</dcterms:created>
  <dcterms:modified xsi:type="dcterms:W3CDTF">2022-10-07T18:48:00Z</dcterms:modified>
  <cp:category>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>PROJETO CONCEITUAL</vt:lpwstr>
  </property>
  <property fmtid="{D5CDD505-2E9C-101B-9397-08002B2CF9AE}" pid="3" name="Folder_Code">
    <vt:lpwstr>P01252-3200-PQ-0000-0001</vt:lpwstr>
  </property>
  <property fmtid="{D5CDD505-2E9C-101B-9397-08002B2CF9AE}" pid="4" name="Folder_Name">
    <vt:lpwstr>PROJ PATIO E VIA DE APARECIDA</vt:lpwstr>
  </property>
  <property fmtid="{D5CDD505-2E9C-101B-9397-08002B2CF9AE}" pid="5" name="Folder_Description">
    <vt:lpwstr>ENGENHARIA ECONÔMICA</vt:lpwstr>
  </property>
  <property fmtid="{D5CDD505-2E9C-101B-9397-08002B2CF9AE}" pid="6" name="/Folder_Name/">
    <vt:lpwstr>PROJ PATIO E VIA DE APARECIDA</vt:lpwstr>
  </property>
  <property fmtid="{D5CDD505-2E9C-101B-9397-08002B2CF9AE}" pid="7" name="/Folder_Description/">
    <vt:lpwstr>ENGENHARIA ECONÔMICA</vt:lpwstr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>AREA_DESC</vt:lpwstr>
  </property>
  <property fmtid="{D5CDD505-2E9C-101B-9397-08002B2CF9AE}" pid="11" name="Folder_ManagerDesc">
    <vt:lpwstr>PROJETO CONCEITUAL - PÁTIO DE APARECIDA PLANILHA DE QUANTIDADES E ORÇAMENTO KM 331+100 A KM 332+920</vt:lpwstr>
  </property>
  <property fmtid="{D5CDD505-2E9C-101B-9397-08002B2CF9AE}" pid="12" name="Folder_Storage">
    <vt:lpwstr>0000</vt:lpwstr>
  </property>
  <property fmtid="{D5CDD505-2E9C-101B-9397-08002B2CF9AE}" pid="13" name="Folder_StorageDesc">
    <vt:lpwstr/>
  </property>
  <property fmtid="{D5CDD505-2E9C-101B-9397-08002B2CF9AE}" pid="14" name="Folder_Creator">
    <vt:lpwstr>PLQ-INF-0135_300_480_03_001-2018</vt:lpwstr>
  </property>
  <property fmtid="{D5CDD505-2E9C-101B-9397-08002B2CF9AE}" pid="15" name="Folder_CreatorDesc">
    <vt:lpwstr/>
  </property>
  <property fmtid="{D5CDD505-2E9C-101B-9397-08002B2CF9AE}" pid="16" name="Folder_CreateDate">
    <vt:lpwstr>02</vt:lpwstr>
  </property>
  <property fmtid="{D5CDD505-2E9C-101B-9397-08002B2CF9AE}" pid="17" name="Folder_Updater">
    <vt:lpwstr>PLANILHA DE QUANTIDADES E ORÇAMENTO</vt:lpwstr>
  </property>
  <property fmtid="{D5CDD505-2E9C-101B-9397-08002B2CF9AE}" pid="18" name="Folder_UpdaterDesc">
    <vt:lpwstr>KM 331+100 A KM 332+920</vt:lpwstr>
  </property>
  <property fmtid="{D5CDD505-2E9C-101B-9397-08002B2CF9AE}" pid="19" name="Folder_UpdateDate">
    <vt:lpwstr>PROJETO CONCEITUAL - PÁTIO DE APARECIDA</vt:lpwstr>
  </property>
  <property fmtid="{D5CDD505-2E9C-101B-9397-08002B2CF9AE}" pid="20" name="Document_Number">
    <vt:lpwstr/>
  </property>
  <property fmtid="{D5CDD505-2E9C-101B-9397-08002B2CF9AE}" pid="21" name="Document_Name">
    <vt:lpwstr>SUBAREA_DESC</vt:lpwstr>
  </property>
  <property fmtid="{D5CDD505-2E9C-101B-9397-08002B2CF9AE}" pid="22" name="Document_FileName">
    <vt:lpwstr>P01252-3200-PQ-0000-0001.xls</vt:lpwstr>
  </property>
  <property fmtid="{D5CDD505-2E9C-101B-9397-08002B2CF9AE}" pid="23" name="Document_Version">
    <vt:lpwstr>02</vt:lpwstr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